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N:\temp\aktuell\"/>
    </mc:Choice>
  </mc:AlternateContent>
  <xr:revisionPtr revIDLastSave="0" documentId="13_ncr:1_{30748620-7DBA-4A19-9B89-94ED33C397E0}" xr6:coauthVersionLast="47" xr6:coauthVersionMax="47" xr10:uidLastSave="{00000000-0000-0000-0000-000000000000}"/>
  <bookViews>
    <workbookView xWindow="-38520" yWindow="-1290" windowWidth="38640" windowHeight="21120" tabRatio="944" firstSheet="5" activeTab="5" xr2:uid="{00000000-000D-0000-FFFF-FFFF00000000}"/>
  </bookViews>
  <sheets>
    <sheet name="Änderungshistorie" sheetId="26" r:id="rId1"/>
    <sheet name="Hinweise" sheetId="28" r:id="rId2"/>
    <sheet name="Verteiler" sheetId="13" r:id="rId3"/>
    <sheet name="Checkliste" sheetId="5" r:id="rId4"/>
    <sheet name="Berufsabschlüsse FT" sheetId="21" r:id="rId5"/>
    <sheet name="Stammdatenblatt" sheetId="3" r:id="rId6"/>
    <sheet name="Fragebogen" sheetId="4" r:id="rId7"/>
    <sheet name="Anlage 1 Personalkosten" sheetId="2" r:id="rId8"/>
    <sheet name="EG-Niveau-Matrix" sheetId="27" r:id="rId9"/>
    <sheet name="Infoblatt zu § 113c SGB XI" sheetId="23" r:id="rId10"/>
    <sheet name="Berechnungsmuster" sheetId="25" r:id="rId11"/>
    <sheet name="Berechnungsmuster §  43b SGB XI" sheetId="29" r:id="rId12"/>
    <sheet name="Anlage 2 Bewohnerbeirat" sheetId="31" r:id="rId13"/>
    <sheet name="Anlage 3 Mustervollmacht" sheetId="17" r:id="rId14"/>
    <sheet name="Anlage 4 LQM " sheetId="22" r:id="rId15"/>
  </sheets>
  <definedNames>
    <definedName name="_xlnm._FilterDatabase" localSheetId="0" hidden="1">Änderungshistorie!$A$3:$D$36</definedName>
    <definedName name="_xlnm._FilterDatabase" localSheetId="7" hidden="1">'Anlage 1 Personalkosten'!$A$18:$M$35</definedName>
    <definedName name="_xlnm._FilterDatabase" localSheetId="10" hidden="1">Berechnungsmuster!$A$8:$M$55</definedName>
    <definedName name="_xlnm.Print_Area" localSheetId="7">'Anlage 1 Personalkosten'!$A$1:$U$172</definedName>
    <definedName name="_xlnm.Print_Area" localSheetId="13">'Anlage 3 Mustervollmacht'!$A$1:$G$42</definedName>
    <definedName name="_xlnm.Print_Area" localSheetId="14">'Anlage 4 LQM '!$A$1:$L$60</definedName>
    <definedName name="_xlnm.Print_Area" localSheetId="10">Berechnungsmuster!$A$1:$N$85</definedName>
    <definedName name="_xlnm.Print_Area" localSheetId="11">'Berechnungsmuster §  43b SGB XI'!$A$1:$H$50</definedName>
    <definedName name="_xlnm.Print_Area" localSheetId="4">'Berufsabschlüsse FT'!$A$1:$C$51</definedName>
    <definedName name="_xlnm.Print_Area" localSheetId="8">'EG-Niveau-Matrix'!$A$1:$D$28</definedName>
    <definedName name="_xlnm.Print_Area" localSheetId="6">Fragebogen!$A$1:$L$167</definedName>
    <definedName name="_xlnm.Print_Area" localSheetId="1">Hinweise!$A$1:$E$81</definedName>
    <definedName name="_xlnm.Print_Area" localSheetId="9">'Infoblatt zu § 113c SGB XI'!$A$1:$H$28</definedName>
    <definedName name="_xlnm.Print_Area" localSheetId="2">Verteiler!$A$1:$D$289</definedName>
    <definedName name="_xlnm.Print_Titles" localSheetId="7">'Anlage 1 Personalkosten'!$1:$3</definedName>
    <definedName name="_xlnm.Print_Titles" localSheetId="10">Berechnungsmuster!$1:$3</definedName>
    <definedName name="Institutionskennzeichen">Stammdatenblatt!$E$13</definedName>
    <definedName name="Name_der_Einrichtung">Stammdatenblatt!$E$9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3" l="1"/>
  <c r="F21" i="23"/>
  <c r="E20" i="23"/>
  <c r="F20" i="23"/>
  <c r="E19" i="23"/>
  <c r="D19" i="23"/>
  <c r="F19" i="23"/>
  <c r="E17" i="23"/>
  <c r="E16" i="23"/>
  <c r="M24" i="23"/>
  <c r="P52" i="23"/>
  <c r="O52" i="23"/>
  <c r="N52" i="23"/>
  <c r="M52" i="23"/>
  <c r="L52" i="23"/>
  <c r="P49" i="23"/>
  <c r="O49" i="23"/>
  <c r="N49" i="23"/>
  <c r="M49" i="23"/>
  <c r="L49" i="23"/>
  <c r="P48" i="23"/>
  <c r="O48" i="23"/>
  <c r="N48" i="23"/>
  <c r="M48" i="23"/>
  <c r="L48" i="23"/>
  <c r="P47" i="23"/>
  <c r="O47" i="23"/>
  <c r="N47" i="23"/>
  <c r="M47" i="23"/>
  <c r="L47" i="23"/>
  <c r="K48" i="23"/>
  <c r="K49" i="23"/>
  <c r="K50" i="23"/>
  <c r="K47" i="23"/>
  <c r="O39" i="23"/>
  <c r="K45" i="23"/>
  <c r="K44" i="23"/>
  <c r="K42" i="23"/>
  <c r="K41" i="23"/>
  <c r="K39" i="23"/>
  <c r="K38" i="23"/>
  <c r="P45" i="23"/>
  <c r="O45" i="23"/>
  <c r="N45" i="23"/>
  <c r="M45" i="23"/>
  <c r="L45" i="23"/>
  <c r="P42" i="23"/>
  <c r="O42" i="23"/>
  <c r="N42" i="23"/>
  <c r="M42" i="23"/>
  <c r="L42" i="23"/>
  <c r="P39" i="23"/>
  <c r="N39" i="23"/>
  <c r="M39" i="23"/>
  <c r="L39" i="23"/>
  <c r="P50" i="23" l="1"/>
  <c r="M50" i="23"/>
  <c r="N50" i="23"/>
  <c r="O50" i="23"/>
  <c r="B19" i="27" l="1"/>
  <c r="B15" i="27"/>
  <c r="D16" i="27" s="1"/>
  <c r="D14" i="27"/>
  <c r="C14" i="27"/>
  <c r="B14" i="27"/>
  <c r="D13" i="27"/>
  <c r="C13" i="27"/>
  <c r="B13" i="27"/>
  <c r="D10" i="27"/>
  <c r="D11" i="27" s="1"/>
  <c r="C10" i="27"/>
  <c r="C11" i="27" s="1"/>
  <c r="B10" i="27"/>
  <c r="B11" i="27" s="1"/>
  <c r="D8" i="27"/>
  <c r="C8" i="27"/>
  <c r="B8" i="27"/>
  <c r="B3" i="27"/>
  <c r="C3" i="27"/>
  <c r="D3" i="27"/>
  <c r="B4" i="27"/>
  <c r="C4" i="27"/>
  <c r="D4" i="27"/>
  <c r="B5" i="27"/>
  <c r="B6" i="27"/>
  <c r="C6" i="27"/>
  <c r="D6" i="27"/>
  <c r="B9" i="27"/>
  <c r="C9" i="27"/>
  <c r="D9" i="27"/>
  <c r="B16" i="27" l="1"/>
  <c r="B17" i="27" s="1"/>
  <c r="B20" i="27" s="1"/>
  <c r="C16" i="27"/>
  <c r="A1" i="28" l="1"/>
  <c r="T152" i="2"/>
  <c r="T153" i="2"/>
  <c r="T154" i="2"/>
  <c r="T155" i="2"/>
  <c r="T156" i="2"/>
  <c r="T157" i="2"/>
  <c r="T158" i="2"/>
  <c r="T159" i="2"/>
  <c r="T151" i="2"/>
  <c r="T146" i="2"/>
  <c r="T147" i="2"/>
  <c r="T145" i="2"/>
  <c r="T140" i="2"/>
  <c r="T141" i="2"/>
  <c r="T139" i="2"/>
  <c r="T131" i="2"/>
  <c r="T132" i="2"/>
  <c r="T133" i="2"/>
  <c r="T130" i="2"/>
  <c r="T123" i="2"/>
  <c r="T124" i="2"/>
  <c r="T125" i="2"/>
  <c r="T126" i="2"/>
  <c r="T122" i="2"/>
  <c r="T117" i="2"/>
  <c r="T118" i="2"/>
  <c r="T116" i="2"/>
  <c r="T110" i="2"/>
  <c r="T111" i="2"/>
  <c r="T109" i="2"/>
  <c r="T99" i="2"/>
  <c r="T100" i="2"/>
  <c r="T101" i="2"/>
  <c r="T102" i="2"/>
  <c r="T103" i="2"/>
  <c r="T104" i="2"/>
  <c r="T105" i="2"/>
  <c r="T98" i="2"/>
  <c r="T86" i="2"/>
  <c r="T87" i="2"/>
  <c r="T88" i="2"/>
  <c r="T89" i="2"/>
  <c r="T90" i="2"/>
  <c r="T91" i="2"/>
  <c r="T92" i="2"/>
  <c r="T93" i="2"/>
  <c r="T94" i="2"/>
  <c r="T85" i="2"/>
  <c r="T75" i="2"/>
  <c r="T76" i="2"/>
  <c r="T77" i="2"/>
  <c r="T78" i="2"/>
  <c r="T79" i="2"/>
  <c r="T80" i="2"/>
  <c r="T81" i="2"/>
  <c r="T74" i="2"/>
  <c r="T63" i="2"/>
  <c r="T64" i="2"/>
  <c r="T65" i="2"/>
  <c r="T66" i="2"/>
  <c r="T67" i="2"/>
  <c r="T68" i="2"/>
  <c r="T69" i="2"/>
  <c r="T70" i="2"/>
  <c r="T62" i="2"/>
  <c r="T56" i="2"/>
  <c r="T57" i="2"/>
  <c r="T58" i="2"/>
  <c r="T55" i="2"/>
  <c r="T37" i="2"/>
  <c r="T38" i="2"/>
  <c r="T39" i="2"/>
  <c r="T40" i="2"/>
  <c r="T41" i="2"/>
  <c r="T42" i="2"/>
  <c r="T43" i="2"/>
  <c r="T44" i="2"/>
  <c r="T45" i="2"/>
  <c r="T46" i="2"/>
  <c r="T47" i="2"/>
  <c r="T48" i="2"/>
  <c r="T49" i="2"/>
  <c r="T50" i="2"/>
  <c r="T51" i="2"/>
  <c r="T36" i="2"/>
  <c r="T19" i="2"/>
  <c r="T20" i="2"/>
  <c r="T21" i="2"/>
  <c r="T22" i="2"/>
  <c r="T23" i="2"/>
  <c r="T24" i="2"/>
  <c r="T25" i="2"/>
  <c r="T26" i="2"/>
  <c r="T27" i="2"/>
  <c r="T28" i="2"/>
  <c r="T29" i="2"/>
  <c r="T30" i="2"/>
  <c r="T31" i="2"/>
  <c r="T32" i="2"/>
  <c r="T18" i="2"/>
  <c r="H81" i="4"/>
  <c r="H80" i="4"/>
  <c r="H27" i="29"/>
  <c r="G80" i="4"/>
  <c r="E80" i="25"/>
  <c r="K2" i="31"/>
  <c r="F13" i="29"/>
  <c r="F10" i="29"/>
  <c r="C21" i="29" s="1"/>
  <c r="E4" i="29"/>
  <c r="C4" i="29"/>
  <c r="H2" i="29"/>
  <c r="B2" i="29"/>
  <c r="B2" i="31" s="1"/>
  <c r="A1" i="29"/>
  <c r="A1" i="31" s="1"/>
  <c r="C8" i="23" l="1"/>
  <c r="L132" i="3"/>
  <c r="E163" i="2" l="1"/>
  <c r="Q151" i="2" l="1"/>
  <c r="Q152" i="2"/>
  <c r="Q153" i="2"/>
  <c r="Q154" i="2"/>
  <c r="Q155" i="2"/>
  <c r="Q156" i="2"/>
  <c r="Q157" i="2"/>
  <c r="Q158" i="2"/>
  <c r="Q159" i="2"/>
  <c r="Q145" i="2"/>
  <c r="Q146" i="2"/>
  <c r="Q147" i="2"/>
  <c r="Q139" i="2"/>
  <c r="Q140" i="2"/>
  <c r="Q141" i="2"/>
  <c r="Q130" i="2"/>
  <c r="Q131" i="2"/>
  <c r="Q132" i="2"/>
  <c r="Q133" i="2"/>
  <c r="Q122" i="2"/>
  <c r="Q123" i="2"/>
  <c r="Q124" i="2"/>
  <c r="Q125" i="2"/>
  <c r="Q126" i="2"/>
  <c r="Q116" i="2"/>
  <c r="Q117" i="2"/>
  <c r="Q118" i="2"/>
  <c r="Q109" i="2"/>
  <c r="Q110" i="2"/>
  <c r="Q111" i="2"/>
  <c r="Q98" i="2"/>
  <c r="Q99" i="2"/>
  <c r="Q100" i="2"/>
  <c r="Q101" i="2"/>
  <c r="Q102" i="2"/>
  <c r="Q103" i="2"/>
  <c r="Q104" i="2"/>
  <c r="Q105" i="2"/>
  <c r="Q85" i="2"/>
  <c r="Q86" i="2"/>
  <c r="Q87" i="2"/>
  <c r="Q88" i="2"/>
  <c r="Q89" i="2"/>
  <c r="Q90" i="2"/>
  <c r="Q91" i="2"/>
  <c r="Q92" i="2"/>
  <c r="Q93" i="2"/>
  <c r="Q94" i="2"/>
  <c r="Q74" i="2"/>
  <c r="Q75" i="2"/>
  <c r="Q76" i="2"/>
  <c r="Q77" i="2"/>
  <c r="Q78" i="2"/>
  <c r="Q79" i="2"/>
  <c r="Q80" i="2"/>
  <c r="Q81" i="2"/>
  <c r="Q62" i="2"/>
  <c r="Q63" i="2"/>
  <c r="Q64" i="2"/>
  <c r="Q65" i="2"/>
  <c r="Q66" i="2"/>
  <c r="Q67" i="2"/>
  <c r="Q68" i="2"/>
  <c r="Q69" i="2"/>
  <c r="Q70" i="2"/>
  <c r="Q55" i="2"/>
  <c r="Q56" i="2"/>
  <c r="Q57" i="2"/>
  <c r="Q58" i="2"/>
  <c r="Q36" i="2"/>
  <c r="Q37" i="2"/>
  <c r="Q38" i="2"/>
  <c r="Q39" i="2"/>
  <c r="Q40" i="2"/>
  <c r="Q41" i="2"/>
  <c r="Q42" i="2"/>
  <c r="Q43" i="2"/>
  <c r="Q44" i="2"/>
  <c r="Q45" i="2"/>
  <c r="Q46" i="2"/>
  <c r="Q47" i="2"/>
  <c r="Q48" i="2"/>
  <c r="Q49" i="2"/>
  <c r="Q50" i="2"/>
  <c r="Q51" i="2"/>
  <c r="Q18" i="2"/>
  <c r="Q19" i="2"/>
  <c r="Q20" i="2"/>
  <c r="Q21" i="2"/>
  <c r="Q22" i="2"/>
  <c r="Q23" i="2"/>
  <c r="Q24" i="2"/>
  <c r="Q25" i="2"/>
  <c r="Q26" i="2"/>
  <c r="Q27" i="2"/>
  <c r="Q28" i="2"/>
  <c r="Q29" i="2"/>
  <c r="Q30" i="2"/>
  <c r="Q31" i="2"/>
  <c r="Q32" i="2"/>
  <c r="A37" i="22" l="1"/>
  <c r="A36" i="22"/>
  <c r="A151" i="2"/>
  <c r="A152" i="2"/>
  <c r="A153" i="2"/>
  <c r="A154" i="2"/>
  <c r="A155" i="2"/>
  <c r="A156" i="2"/>
  <c r="A157" i="2"/>
  <c r="A158" i="2"/>
  <c r="A159" i="2"/>
  <c r="A145" i="2"/>
  <c r="A146" i="2"/>
  <c r="A147" i="2"/>
  <c r="A139" i="2"/>
  <c r="A140" i="2"/>
  <c r="A141" i="2"/>
  <c r="A130" i="2"/>
  <c r="A131" i="2"/>
  <c r="A132" i="2"/>
  <c r="A133" i="2"/>
  <c r="A122" i="2"/>
  <c r="A123" i="2"/>
  <c r="A124" i="2"/>
  <c r="A125" i="2"/>
  <c r="A126" i="2"/>
  <c r="A116" i="2"/>
  <c r="A117" i="2"/>
  <c r="A118" i="2"/>
  <c r="A109" i="2"/>
  <c r="A110" i="2"/>
  <c r="A111" i="2"/>
  <c r="A98" i="2"/>
  <c r="A99" i="2"/>
  <c r="A100" i="2"/>
  <c r="A101" i="2"/>
  <c r="A102" i="2"/>
  <c r="A103" i="2"/>
  <c r="A104" i="2"/>
  <c r="A105" i="2"/>
  <c r="A85" i="2"/>
  <c r="A86" i="2"/>
  <c r="A87" i="2"/>
  <c r="A88" i="2"/>
  <c r="A89" i="2"/>
  <c r="A90" i="2"/>
  <c r="A91" i="2"/>
  <c r="A92" i="2"/>
  <c r="A93" i="2"/>
  <c r="A94" i="2"/>
  <c r="A74" i="2"/>
  <c r="A75" i="2"/>
  <c r="A76" i="2"/>
  <c r="A77" i="2"/>
  <c r="A78" i="2"/>
  <c r="A79" i="2"/>
  <c r="A80" i="2"/>
  <c r="A81" i="2"/>
  <c r="A62" i="2"/>
  <c r="A63" i="2"/>
  <c r="A64" i="2"/>
  <c r="A65" i="2"/>
  <c r="A66" i="2"/>
  <c r="A67" i="2"/>
  <c r="A68" i="2"/>
  <c r="A69" i="2"/>
  <c r="A70" i="2"/>
  <c r="A55" i="2"/>
  <c r="A56" i="2"/>
  <c r="A57" i="2"/>
  <c r="A58" i="2"/>
  <c r="S146" i="2"/>
  <c r="L160" i="2" l="1"/>
  <c r="M160" i="2"/>
  <c r="N160" i="2"/>
  <c r="O160" i="2"/>
  <c r="P160" i="2"/>
  <c r="K160" i="2"/>
  <c r="K148" i="2"/>
  <c r="P148" i="2"/>
  <c r="O148" i="2"/>
  <c r="N148" i="2"/>
  <c r="M148" i="2"/>
  <c r="L148" i="2"/>
  <c r="L142" i="2"/>
  <c r="M142" i="2"/>
  <c r="N142" i="2"/>
  <c r="O142" i="2"/>
  <c r="P142" i="2"/>
  <c r="K142" i="2"/>
  <c r="L134" i="2"/>
  <c r="M134" i="2"/>
  <c r="N134" i="2"/>
  <c r="O134" i="2"/>
  <c r="P134" i="2"/>
  <c r="K134" i="2"/>
  <c r="L127" i="2"/>
  <c r="M127" i="2"/>
  <c r="N127" i="2"/>
  <c r="O127" i="2"/>
  <c r="P127" i="2"/>
  <c r="K127" i="2"/>
  <c r="K119" i="2"/>
  <c r="P119" i="2"/>
  <c r="O119" i="2"/>
  <c r="N119" i="2"/>
  <c r="M119" i="2"/>
  <c r="L119" i="2"/>
  <c r="L112" i="2"/>
  <c r="M112" i="2"/>
  <c r="N112" i="2"/>
  <c r="O112" i="2"/>
  <c r="P112" i="2"/>
  <c r="K112" i="2"/>
  <c r="L106" i="2"/>
  <c r="M106" i="2"/>
  <c r="N106" i="2"/>
  <c r="O106" i="2"/>
  <c r="P106" i="2"/>
  <c r="K106" i="2"/>
  <c r="L95" i="2"/>
  <c r="M95" i="2"/>
  <c r="N95" i="2"/>
  <c r="O95" i="2"/>
  <c r="P95" i="2"/>
  <c r="K95" i="2"/>
  <c r="L82" i="2"/>
  <c r="M82" i="2"/>
  <c r="N82" i="2"/>
  <c r="O82" i="2"/>
  <c r="P82" i="2"/>
  <c r="K82" i="2"/>
  <c r="L71" i="2"/>
  <c r="M71" i="2"/>
  <c r="N71" i="2"/>
  <c r="O71" i="2"/>
  <c r="P71" i="2"/>
  <c r="K71" i="2"/>
  <c r="L59" i="2"/>
  <c r="M59" i="2"/>
  <c r="N59" i="2"/>
  <c r="O59" i="2"/>
  <c r="P59" i="2"/>
  <c r="K59" i="2"/>
  <c r="L52" i="2"/>
  <c r="M52" i="2"/>
  <c r="N52" i="2"/>
  <c r="O52" i="2"/>
  <c r="P52" i="2"/>
  <c r="K52" i="2"/>
  <c r="K33" i="2"/>
  <c r="L33" i="2"/>
  <c r="M33" i="2"/>
  <c r="N33" i="2"/>
  <c r="O33" i="2"/>
  <c r="P33" i="2"/>
  <c r="K163" i="2" l="1"/>
  <c r="B12" i="23"/>
  <c r="D66" i="4"/>
  <c r="E66" i="4" s="1"/>
  <c r="E160" i="2" l="1"/>
  <c r="A58" i="22"/>
  <c r="A54" i="22"/>
  <c r="A50" i="22"/>
  <c r="A47" i="22"/>
  <c r="A46" i="22"/>
  <c r="A42" i="22"/>
  <c r="A41" i="22"/>
  <c r="A40" i="22"/>
  <c r="A31" i="22"/>
  <c r="A30" i="22"/>
  <c r="A29" i="22"/>
  <c r="D20" i="22"/>
  <c r="D13" i="22"/>
  <c r="D20" i="23"/>
  <c r="F57" i="25"/>
  <c r="D10" i="23"/>
  <c r="D17" i="22"/>
  <c r="D8" i="23"/>
  <c r="K30" i="4"/>
  <c r="D14" i="22" l="1"/>
  <c r="D11" i="23"/>
  <c r="D16" i="22"/>
  <c r="G67" i="25" l="1"/>
  <c r="H67" i="25" s="1"/>
  <c r="F68" i="25"/>
  <c r="F79" i="25"/>
  <c r="E79" i="25"/>
  <c r="F78" i="25"/>
  <c r="E78" i="25"/>
  <c r="F77" i="25"/>
  <c r="E77" i="25"/>
  <c r="F76" i="25"/>
  <c r="E76" i="25"/>
  <c r="F75" i="25"/>
  <c r="E75" i="25"/>
  <c r="F67" i="25"/>
  <c r="G64" i="25"/>
  <c r="H64" i="25" s="1"/>
  <c r="K40" i="4" s="1"/>
  <c r="F64" i="25"/>
  <c r="H48" i="25"/>
  <c r="H47" i="25"/>
  <c r="H46" i="25"/>
  <c r="M46" i="25" s="1"/>
  <c r="H45" i="25"/>
  <c r="L45" i="25" s="1"/>
  <c r="H44" i="25"/>
  <c r="H43" i="25"/>
  <c r="H42" i="25"/>
  <c r="M42" i="25" s="1"/>
  <c r="H41" i="25"/>
  <c r="L41" i="25" s="1"/>
  <c r="H40" i="25"/>
  <c r="H39" i="25"/>
  <c r="H38" i="25"/>
  <c r="M38" i="25" s="1"/>
  <c r="H37" i="25"/>
  <c r="L37" i="25" s="1"/>
  <c r="H36" i="25"/>
  <c r="H35" i="25"/>
  <c r="H34" i="25"/>
  <c r="M34" i="25" s="1"/>
  <c r="H33" i="25"/>
  <c r="H32" i="25"/>
  <c r="H31" i="25"/>
  <c r="H30" i="25"/>
  <c r="M30" i="25" s="1"/>
  <c r="H29" i="25"/>
  <c r="L29" i="25" s="1"/>
  <c r="H28" i="25"/>
  <c r="H27" i="25"/>
  <c r="H26" i="25"/>
  <c r="H23" i="25"/>
  <c r="S6" i="25"/>
  <c r="D4" i="25"/>
  <c r="H57" i="25" s="1"/>
  <c r="B4" i="25"/>
  <c r="M2" i="25"/>
  <c r="B2" i="25"/>
  <c r="A1" i="25"/>
  <c r="Y4" i="2"/>
  <c r="Q4" i="4"/>
  <c r="H1" i="23"/>
  <c r="K66" i="25" l="1"/>
  <c r="F80" i="25"/>
  <c r="K64" i="25"/>
  <c r="G78" i="25"/>
  <c r="K43" i="4"/>
  <c r="F65" i="25"/>
  <c r="G68" i="25"/>
  <c r="H68" i="25" s="1"/>
  <c r="G65" i="25"/>
  <c r="H65" i="25" s="1"/>
  <c r="M27" i="25"/>
  <c r="L27" i="25"/>
  <c r="M31" i="25"/>
  <c r="L31" i="25"/>
  <c r="M35" i="25"/>
  <c r="L35" i="25"/>
  <c r="M39" i="25"/>
  <c r="L39" i="25"/>
  <c r="M43" i="25"/>
  <c r="L43" i="25"/>
  <c r="M47" i="25"/>
  <c r="L47" i="25"/>
  <c r="K65" i="25"/>
  <c r="K67" i="25"/>
  <c r="K68" i="25"/>
  <c r="G75" i="25"/>
  <c r="L28" i="25"/>
  <c r="L32" i="25"/>
  <c r="L36" i="25"/>
  <c r="L40" i="25"/>
  <c r="L44" i="25"/>
  <c r="L48" i="25"/>
  <c r="M28" i="25"/>
  <c r="M32" i="25"/>
  <c r="M36" i="25"/>
  <c r="M40" i="25"/>
  <c r="M44" i="25"/>
  <c r="M48" i="25"/>
  <c r="L33" i="25"/>
  <c r="M29" i="25"/>
  <c r="M33" i="25"/>
  <c r="M37" i="25"/>
  <c r="M41" i="25"/>
  <c r="M45" i="25"/>
  <c r="L26" i="25"/>
  <c r="L30" i="25"/>
  <c r="L34" i="25"/>
  <c r="L38" i="25"/>
  <c r="L42" i="25"/>
  <c r="L46" i="25"/>
  <c r="M26" i="25"/>
  <c r="G79" i="25" l="1"/>
  <c r="K44" i="4"/>
  <c r="G76" i="25"/>
  <c r="K41" i="4"/>
  <c r="C20" i="23"/>
  <c r="B4" i="23" l="1"/>
  <c r="C9" i="23" l="1"/>
  <c r="C10" i="23"/>
  <c r="C11" i="23"/>
  <c r="C7" i="23"/>
  <c r="C12" i="23" l="1"/>
  <c r="I152" i="2"/>
  <c r="I153" i="2"/>
  <c r="I154" i="2"/>
  <c r="I155" i="2"/>
  <c r="I156" i="2"/>
  <c r="I157" i="2"/>
  <c r="I158" i="2"/>
  <c r="I159" i="2"/>
  <c r="I146" i="2"/>
  <c r="I147" i="2"/>
  <c r="I140" i="2"/>
  <c r="I141" i="2"/>
  <c r="I131" i="2"/>
  <c r="I132" i="2"/>
  <c r="I133" i="2"/>
  <c r="I123" i="2"/>
  <c r="I124" i="2"/>
  <c r="I125" i="2"/>
  <c r="I126" i="2"/>
  <c r="I117" i="2"/>
  <c r="I118" i="2"/>
  <c r="I110" i="2"/>
  <c r="I111" i="2"/>
  <c r="I99" i="2"/>
  <c r="I100" i="2"/>
  <c r="I101" i="2"/>
  <c r="I102" i="2"/>
  <c r="I103" i="2"/>
  <c r="I104" i="2"/>
  <c r="I105" i="2"/>
  <c r="I86" i="2"/>
  <c r="I87" i="2"/>
  <c r="I88" i="2"/>
  <c r="I89" i="2"/>
  <c r="I90" i="2"/>
  <c r="I91" i="2"/>
  <c r="I92" i="2"/>
  <c r="I93" i="2"/>
  <c r="I94" i="2"/>
  <c r="I75" i="2"/>
  <c r="I76" i="2"/>
  <c r="I77" i="2"/>
  <c r="I78" i="2"/>
  <c r="I79" i="2"/>
  <c r="I80" i="2"/>
  <c r="I81" i="2"/>
  <c r="I63" i="2"/>
  <c r="I64" i="2"/>
  <c r="I65" i="2"/>
  <c r="I66" i="2"/>
  <c r="I67" i="2"/>
  <c r="I68" i="2"/>
  <c r="I69" i="2"/>
  <c r="I70" i="2"/>
  <c r="I56" i="2"/>
  <c r="S56" i="2"/>
  <c r="U56" i="2"/>
  <c r="I57" i="2"/>
  <c r="I58" i="2"/>
  <c r="I37" i="2"/>
  <c r="I38" i="2"/>
  <c r="I39" i="2"/>
  <c r="I40" i="2"/>
  <c r="I41" i="2"/>
  <c r="I42" i="2"/>
  <c r="I43" i="2"/>
  <c r="I44" i="2"/>
  <c r="I45" i="2"/>
  <c r="I46" i="2"/>
  <c r="I47" i="2"/>
  <c r="I48" i="2"/>
  <c r="I49" i="2"/>
  <c r="I50" i="2"/>
  <c r="I51" i="2"/>
  <c r="A24" i="2"/>
  <c r="I24" i="2"/>
  <c r="S24" i="2"/>
  <c r="U24" i="2"/>
  <c r="I19" i="2"/>
  <c r="I20" i="2"/>
  <c r="I21" i="2"/>
  <c r="I22" i="2"/>
  <c r="I23" i="2"/>
  <c r="I25" i="2"/>
  <c r="I26" i="2"/>
  <c r="I27" i="2"/>
  <c r="I28" i="2"/>
  <c r="I29" i="2"/>
  <c r="I30" i="2"/>
  <c r="I31" i="2"/>
  <c r="I32" i="2"/>
  <c r="I18" i="2"/>
  <c r="A1" i="13"/>
  <c r="A19" i="17"/>
  <c r="B15" i="17"/>
  <c r="A15" i="17"/>
  <c r="A14" i="17"/>
  <c r="A13" i="17"/>
  <c r="A45" i="2" l="1"/>
  <c r="S45" i="2"/>
  <c r="U45" i="2"/>
  <c r="A29" i="2"/>
  <c r="S29" i="2"/>
  <c r="U29" i="2"/>
  <c r="L6" i="23" l="1"/>
  <c r="B18" i="23"/>
  <c r="C18" i="23" l="1"/>
  <c r="S99" i="2" l="1"/>
  <c r="S100" i="2"/>
  <c r="U100" i="2"/>
  <c r="S101" i="2"/>
  <c r="U101" i="2"/>
  <c r="S102" i="2"/>
  <c r="S103" i="2"/>
  <c r="S104" i="2"/>
  <c r="S105" i="2"/>
  <c r="U105" i="2"/>
  <c r="S86" i="2"/>
  <c r="S87" i="2"/>
  <c r="S88" i="2"/>
  <c r="S89" i="2"/>
  <c r="U89" i="2"/>
  <c r="S90" i="2"/>
  <c r="S91" i="2"/>
  <c r="S92" i="2"/>
  <c r="U92" i="2"/>
  <c r="S93" i="2"/>
  <c r="S94" i="2"/>
  <c r="S75" i="2"/>
  <c r="S76" i="2"/>
  <c r="U76" i="2"/>
  <c r="S77" i="2"/>
  <c r="S78" i="2"/>
  <c r="S79" i="2"/>
  <c r="U79" i="2"/>
  <c r="S80" i="2"/>
  <c r="S81" i="2"/>
  <c r="S63" i="2"/>
  <c r="S64" i="2"/>
  <c r="S65" i="2"/>
  <c r="S66" i="2"/>
  <c r="S67" i="2"/>
  <c r="S68" i="2"/>
  <c r="S69" i="2"/>
  <c r="S70" i="2"/>
  <c r="S57" i="2"/>
  <c r="S58" i="2"/>
  <c r="S37" i="2"/>
  <c r="S38" i="2"/>
  <c r="S39" i="2"/>
  <c r="S40" i="2"/>
  <c r="S41" i="2"/>
  <c r="S42" i="2"/>
  <c r="S43" i="2"/>
  <c r="S44" i="2"/>
  <c r="S46" i="2"/>
  <c r="S47" i="2"/>
  <c r="S48" i="2"/>
  <c r="S49" i="2"/>
  <c r="S50" i="2"/>
  <c r="U50" i="2"/>
  <c r="S51" i="2"/>
  <c r="S19" i="2"/>
  <c r="S20" i="2"/>
  <c r="S21" i="2"/>
  <c r="S22" i="2"/>
  <c r="S23" i="2"/>
  <c r="S25" i="2"/>
  <c r="S26" i="2"/>
  <c r="S27" i="2"/>
  <c r="S28" i="2"/>
  <c r="U28" i="2"/>
  <c r="S30" i="2"/>
  <c r="S31" i="2"/>
  <c r="S32" i="2"/>
  <c r="S152" i="2"/>
  <c r="U152" i="2"/>
  <c r="S153" i="2"/>
  <c r="U153" i="2"/>
  <c r="S154" i="2"/>
  <c r="U154" i="2"/>
  <c r="S155" i="2"/>
  <c r="U155" i="2"/>
  <c r="S156" i="2"/>
  <c r="U156" i="2"/>
  <c r="S157" i="2"/>
  <c r="U157" i="2"/>
  <c r="S158" i="2"/>
  <c r="U158" i="2"/>
  <c r="S159" i="2"/>
  <c r="U159" i="2"/>
  <c r="S147" i="2"/>
  <c r="S140" i="2"/>
  <c r="S141" i="2"/>
  <c r="S131" i="2"/>
  <c r="S132" i="2"/>
  <c r="S133" i="2"/>
  <c r="U116" i="2"/>
  <c r="S117" i="2"/>
  <c r="S118" i="2"/>
  <c r="S110" i="2"/>
  <c r="S111" i="2"/>
  <c r="S123" i="2"/>
  <c r="S124" i="2"/>
  <c r="S125" i="2"/>
  <c r="S126" i="2"/>
  <c r="U123" i="2"/>
  <c r="U124" i="2"/>
  <c r="U19" i="2" l="1"/>
  <c r="U38" i="2"/>
  <c r="U41" i="2"/>
  <c r="U44" i="2"/>
  <c r="U40" i="2"/>
  <c r="U39" i="2"/>
  <c r="U58" i="2"/>
  <c r="U99" i="2"/>
  <c r="U141" i="2"/>
  <c r="U103" i="2"/>
  <c r="U78" i="2"/>
  <c r="U43" i="2"/>
  <c r="U88" i="2"/>
  <c r="U90" i="2"/>
  <c r="U118" i="2"/>
  <c r="U117" i="2"/>
  <c r="U46" i="2"/>
  <c r="U147" i="2"/>
  <c r="U26" i="2"/>
  <c r="U21" i="2"/>
  <c r="U47" i="2"/>
  <c r="U70" i="2"/>
  <c r="U66" i="2"/>
  <c r="U57" i="2"/>
  <c r="U68" i="2"/>
  <c r="U81" i="2"/>
  <c r="U94" i="2"/>
  <c r="U93" i="2"/>
  <c r="U102" i="2"/>
  <c r="U20" i="2"/>
  <c r="U69" i="2"/>
  <c r="U65" i="2"/>
  <c r="U110" i="2"/>
  <c r="U140" i="2"/>
  <c r="U32" i="2"/>
  <c r="U27" i="2"/>
  <c r="U37" i="2"/>
  <c r="U67" i="2"/>
  <c r="U75" i="2"/>
  <c r="U86" i="2"/>
  <c r="U64" i="2"/>
  <c r="U23" i="2"/>
  <c r="U77" i="2"/>
  <c r="U51" i="2"/>
  <c r="U63" i="2"/>
  <c r="U49" i="2"/>
  <c r="U48" i="2"/>
  <c r="U87" i="2"/>
  <c r="U131" i="2"/>
  <c r="U146" i="2"/>
  <c r="U22" i="2"/>
  <c r="U30" i="2"/>
  <c r="U80" i="2"/>
  <c r="U91" i="2"/>
  <c r="U25" i="2"/>
  <c r="U31" i="2"/>
  <c r="U42" i="2"/>
  <c r="U104" i="2"/>
  <c r="A8" i="17" l="1"/>
  <c r="B17" i="23" l="1"/>
  <c r="B19" i="23" l="1"/>
  <c r="E9" i="22"/>
  <c r="D7" i="22"/>
  <c r="D4" i="22"/>
  <c r="A40" i="2"/>
  <c r="A41" i="2"/>
  <c r="A42" i="2"/>
  <c r="A43" i="2"/>
  <c r="A38" i="2"/>
  <c r="A39" i="2"/>
  <c r="A44" i="2"/>
  <c r="A46" i="2"/>
  <c r="A47" i="2"/>
  <c r="A22" i="2"/>
  <c r="A23" i="2"/>
  <c r="A25" i="2"/>
  <c r="A26" i="2"/>
  <c r="A27" i="2"/>
  <c r="A28" i="2"/>
  <c r="A30" i="2"/>
  <c r="U145" i="2"/>
  <c r="U132" i="2"/>
  <c r="U133" i="2"/>
  <c r="U126" i="2"/>
  <c r="U125" i="2"/>
  <c r="U122" i="2"/>
  <c r="U111" i="2"/>
  <c r="A37" i="2"/>
  <c r="A48" i="2"/>
  <c r="A49" i="2"/>
  <c r="A50" i="2"/>
  <c r="A51" i="2"/>
  <c r="A36" i="2"/>
  <c r="A19" i="2"/>
  <c r="A20" i="2"/>
  <c r="A21" i="2"/>
  <c r="A31" i="2"/>
  <c r="A32" i="2"/>
  <c r="A18" i="2"/>
  <c r="U127" i="2" l="1"/>
  <c r="B3" i="23"/>
  <c r="G147" i="4" l="1"/>
  <c r="G138" i="4"/>
  <c r="G131" i="4"/>
  <c r="G120" i="4"/>
  <c r="G153" i="4" l="1"/>
  <c r="P12" i="23"/>
  <c r="O12" i="23"/>
  <c r="N12" i="23"/>
  <c r="M12" i="23"/>
  <c r="L12" i="23"/>
  <c r="P9" i="23"/>
  <c r="O9" i="23"/>
  <c r="N9" i="23"/>
  <c r="M9" i="23"/>
  <c r="L9" i="23"/>
  <c r="P6" i="23"/>
  <c r="O6" i="23"/>
  <c r="N6" i="23"/>
  <c r="M6" i="23"/>
  <c r="M14" i="23" l="1"/>
  <c r="J148" i="2"/>
  <c r="J81" i="4" s="1"/>
  <c r="G20" i="25" s="1"/>
  <c r="F148" i="2"/>
  <c r="E148" i="2"/>
  <c r="G81" i="4" s="1"/>
  <c r="S145" i="2"/>
  <c r="S148" i="2" s="1"/>
  <c r="I145" i="2"/>
  <c r="E5" i="22"/>
  <c r="D5" i="22"/>
  <c r="D3" i="22"/>
  <c r="S149" i="2" l="1"/>
  <c r="F149" i="2"/>
  <c r="P149" i="2"/>
  <c r="O149" i="2"/>
  <c r="N149" i="2"/>
  <c r="M149" i="2"/>
  <c r="L149" i="2"/>
  <c r="K149" i="2"/>
  <c r="G37" i="22"/>
  <c r="Q148" i="2"/>
  <c r="T148" i="2"/>
  <c r="T149" i="2" s="1"/>
  <c r="Q149" i="2" l="1"/>
  <c r="K81" i="4"/>
  <c r="U148" i="2"/>
  <c r="S151" i="2" l="1"/>
  <c r="S160" i="2" s="1"/>
  <c r="S130" i="2"/>
  <c r="S139" i="2"/>
  <c r="S122" i="2"/>
  <c r="S116" i="2"/>
  <c r="S109" i="2"/>
  <c r="S98" i="2"/>
  <c r="S85" i="2"/>
  <c r="S74" i="2"/>
  <c r="S62" i="2"/>
  <c r="S55" i="2"/>
  <c r="S18" i="2"/>
  <c r="S36" i="2"/>
  <c r="B8" i="17"/>
  <c r="G1" i="17"/>
  <c r="C2" i="5"/>
  <c r="Q2" i="2"/>
  <c r="K2" i="4"/>
  <c r="A7" i="17"/>
  <c r="A6" i="17"/>
  <c r="J160" i="2"/>
  <c r="F160" i="2"/>
  <c r="F163" i="2" s="1"/>
  <c r="G99" i="4"/>
  <c r="B2" i="4"/>
  <c r="A1" i="2"/>
  <c r="A1" i="4"/>
  <c r="H46" i="4"/>
  <c r="I151" i="2"/>
  <c r="I130" i="2"/>
  <c r="I139" i="2"/>
  <c r="I122" i="2"/>
  <c r="I116" i="2"/>
  <c r="I109" i="2"/>
  <c r="I98" i="2"/>
  <c r="I85" i="2"/>
  <c r="I74" i="2"/>
  <c r="I62" i="2"/>
  <c r="I55" i="2"/>
  <c r="I36" i="2"/>
  <c r="J147" i="4"/>
  <c r="J138" i="4"/>
  <c r="J131" i="4"/>
  <c r="J119" i="2"/>
  <c r="F119" i="2"/>
  <c r="E119" i="2"/>
  <c r="G89" i="4" s="1"/>
  <c r="J134" i="2"/>
  <c r="F134" i="2"/>
  <c r="E134" i="2"/>
  <c r="G96" i="4" s="1"/>
  <c r="J142" i="2"/>
  <c r="F142" i="2"/>
  <c r="E142" i="2"/>
  <c r="J127" i="2"/>
  <c r="F127" i="2"/>
  <c r="E127" i="2"/>
  <c r="G92" i="4" s="1"/>
  <c r="J112" i="2"/>
  <c r="F112" i="2"/>
  <c r="E112" i="2"/>
  <c r="G88" i="4" s="1"/>
  <c r="J106" i="2"/>
  <c r="F106" i="2"/>
  <c r="F82" i="2"/>
  <c r="F95" i="2"/>
  <c r="E106" i="2"/>
  <c r="G85" i="4" s="1"/>
  <c r="J95" i="2"/>
  <c r="E95" i="2"/>
  <c r="G84" i="4" s="1"/>
  <c r="J82" i="2"/>
  <c r="E82" i="2"/>
  <c r="G83" i="4" s="1"/>
  <c r="J71" i="2"/>
  <c r="C20" i="29" s="1"/>
  <c r="F71" i="2"/>
  <c r="E71" i="2"/>
  <c r="G78" i="4" s="1"/>
  <c r="J59" i="2"/>
  <c r="F59" i="2"/>
  <c r="E59" i="2"/>
  <c r="G75" i="4" s="1"/>
  <c r="C16" i="23" s="1"/>
  <c r="J52" i="2"/>
  <c r="F52" i="2"/>
  <c r="E52" i="2"/>
  <c r="G74" i="4" s="1"/>
  <c r="C15" i="23" s="1"/>
  <c r="E33" i="2"/>
  <c r="G73" i="4" s="1"/>
  <c r="F33" i="2"/>
  <c r="J33" i="2"/>
  <c r="B2" i="2"/>
  <c r="B2" i="3"/>
  <c r="A1" i="3"/>
  <c r="J65" i="4"/>
  <c r="J120" i="4"/>
  <c r="J163" i="2" l="1"/>
  <c r="S161" i="2"/>
  <c r="S163" i="2"/>
  <c r="G76" i="4"/>
  <c r="C14" i="23"/>
  <c r="J80" i="4"/>
  <c r="G19" i="25" s="1"/>
  <c r="J73" i="4"/>
  <c r="D14" i="23" s="1"/>
  <c r="P34" i="2"/>
  <c r="O34" i="2"/>
  <c r="N34" i="2"/>
  <c r="M34" i="2"/>
  <c r="L34" i="2"/>
  <c r="K34" i="2"/>
  <c r="H73" i="4"/>
  <c r="F34" i="2"/>
  <c r="H74" i="4"/>
  <c r="F53" i="2"/>
  <c r="J74" i="4"/>
  <c r="D15" i="23" s="1"/>
  <c r="P53" i="2"/>
  <c r="O53" i="2"/>
  <c r="N53" i="2"/>
  <c r="M53" i="2"/>
  <c r="L53" i="2"/>
  <c r="K53" i="2"/>
  <c r="H75" i="4"/>
  <c r="F60" i="2"/>
  <c r="P60" i="2"/>
  <c r="O60" i="2"/>
  <c r="N60" i="2"/>
  <c r="M60" i="2"/>
  <c r="L60" i="2"/>
  <c r="K60" i="2"/>
  <c r="H78" i="4"/>
  <c r="F72" i="2"/>
  <c r="G34" i="22"/>
  <c r="P72" i="2"/>
  <c r="O72" i="2"/>
  <c r="N72" i="2"/>
  <c r="M72" i="2"/>
  <c r="L72" i="2"/>
  <c r="K72" i="2"/>
  <c r="J83" i="4"/>
  <c r="P83" i="2"/>
  <c r="O83" i="2"/>
  <c r="N83" i="2"/>
  <c r="M83" i="2"/>
  <c r="L83" i="2"/>
  <c r="K83" i="2"/>
  <c r="J84" i="4"/>
  <c r="P96" i="2"/>
  <c r="O96" i="2"/>
  <c r="N96" i="2"/>
  <c r="M96" i="2"/>
  <c r="L96" i="2"/>
  <c r="K96" i="2"/>
  <c r="H84" i="4"/>
  <c r="F96" i="2"/>
  <c r="H83" i="4"/>
  <c r="F83" i="2"/>
  <c r="H85" i="4"/>
  <c r="F107" i="2"/>
  <c r="J85" i="4"/>
  <c r="P107" i="2"/>
  <c r="O107" i="2"/>
  <c r="N107" i="2"/>
  <c r="M107" i="2"/>
  <c r="L107" i="2"/>
  <c r="K107" i="2"/>
  <c r="H88" i="4"/>
  <c r="F113" i="2"/>
  <c r="P113" i="2"/>
  <c r="O113" i="2"/>
  <c r="N113" i="2"/>
  <c r="M113" i="2"/>
  <c r="L113" i="2"/>
  <c r="K113" i="2"/>
  <c r="H92" i="4"/>
  <c r="H94" i="4" s="1"/>
  <c r="F128" i="2"/>
  <c r="J92" i="4"/>
  <c r="P128" i="2"/>
  <c r="O128" i="2"/>
  <c r="N128" i="2"/>
  <c r="M128" i="2"/>
  <c r="L128" i="2"/>
  <c r="K128" i="2"/>
  <c r="F143" i="2"/>
  <c r="P143" i="2"/>
  <c r="O143" i="2"/>
  <c r="N143" i="2"/>
  <c r="M143" i="2"/>
  <c r="L143" i="2"/>
  <c r="K143" i="2"/>
  <c r="H96" i="4"/>
  <c r="F135" i="2"/>
  <c r="J96" i="4"/>
  <c r="P135" i="2"/>
  <c r="O135" i="2"/>
  <c r="N135" i="2"/>
  <c r="M135" i="2"/>
  <c r="L135" i="2"/>
  <c r="K135" i="2"/>
  <c r="H89" i="4"/>
  <c r="F120" i="2"/>
  <c r="P120" i="2"/>
  <c r="O120" i="2"/>
  <c r="N120" i="2"/>
  <c r="M120" i="2"/>
  <c r="L120" i="2"/>
  <c r="K120" i="2"/>
  <c r="H99" i="4"/>
  <c r="F161" i="2"/>
  <c r="J99" i="4"/>
  <c r="P161" i="2"/>
  <c r="O161" i="2"/>
  <c r="N161" i="2"/>
  <c r="M161" i="2"/>
  <c r="L161" i="2"/>
  <c r="K161" i="2"/>
  <c r="G97" i="4"/>
  <c r="D7" i="23"/>
  <c r="J89" i="4"/>
  <c r="O14" i="23"/>
  <c r="M15" i="23"/>
  <c r="J88" i="4"/>
  <c r="J75" i="4"/>
  <c r="D16" i="23" s="1"/>
  <c r="H145" i="4"/>
  <c r="H124" i="4"/>
  <c r="H136" i="4"/>
  <c r="H144" i="4"/>
  <c r="H122" i="4"/>
  <c r="H135" i="4"/>
  <c r="H111" i="4"/>
  <c r="H127" i="4"/>
  <c r="H142" i="4"/>
  <c r="H120" i="4"/>
  <c r="H115" i="4"/>
  <c r="H113" i="4"/>
  <c r="H140" i="4"/>
  <c r="H119" i="4"/>
  <c r="H129" i="4"/>
  <c r="H126" i="4"/>
  <c r="H125" i="4"/>
  <c r="H138" i="4"/>
  <c r="H118" i="4"/>
  <c r="H149" i="4"/>
  <c r="H137" i="4"/>
  <c r="H117" i="4"/>
  <c r="H133" i="4"/>
  <c r="H131" i="4"/>
  <c r="H130" i="4"/>
  <c r="H147" i="4"/>
  <c r="H146" i="4"/>
  <c r="H128" i="4"/>
  <c r="G36" i="22"/>
  <c r="G38" i="22" s="1"/>
  <c r="Q119" i="2"/>
  <c r="S95" i="2"/>
  <c r="S96" i="2" s="1"/>
  <c r="U151" i="2"/>
  <c r="S71" i="2"/>
  <c r="S72" i="2" s="1"/>
  <c r="Q127" i="2"/>
  <c r="U55" i="2"/>
  <c r="U62" i="2"/>
  <c r="U85" i="2"/>
  <c r="S106" i="2"/>
  <c r="S107" i="2" s="1"/>
  <c r="G94" i="4"/>
  <c r="G86" i="4"/>
  <c r="U74" i="2"/>
  <c r="U98" i="2"/>
  <c r="T112" i="2"/>
  <c r="T113" i="2" s="1"/>
  <c r="S82" i="2"/>
  <c r="S83" i="2" s="1"/>
  <c r="G90" i="4"/>
  <c r="U130" i="2"/>
  <c r="S142" i="2"/>
  <c r="T127" i="2"/>
  <c r="T128" i="2" s="1"/>
  <c r="S119" i="2"/>
  <c r="S120" i="2" s="1"/>
  <c r="Q59" i="2"/>
  <c r="Q95" i="2"/>
  <c r="Q106" i="2"/>
  <c r="S134" i="2"/>
  <c r="S135" i="2" s="1"/>
  <c r="Q142" i="2"/>
  <c r="K80" i="4" s="1"/>
  <c r="Q134" i="2"/>
  <c r="S112" i="2"/>
  <c r="S113" i="2" s="1"/>
  <c r="T71" i="2"/>
  <c r="H20" i="29" s="1"/>
  <c r="H21" i="29" s="1"/>
  <c r="H25" i="29" s="1"/>
  <c r="T119" i="2"/>
  <c r="T120" i="2" s="1"/>
  <c r="Q112" i="2"/>
  <c r="T82" i="2"/>
  <c r="T83" i="2" s="1"/>
  <c r="T106" i="2"/>
  <c r="T107" i="2" s="1"/>
  <c r="T59" i="2"/>
  <c r="T60" i="2" s="1"/>
  <c r="Q82" i="2"/>
  <c r="T134" i="2"/>
  <c r="T135" i="2" s="1"/>
  <c r="S127" i="2"/>
  <c r="S128" i="2" s="1"/>
  <c r="Q52" i="2"/>
  <c r="Q71" i="2"/>
  <c r="T95" i="2"/>
  <c r="T96" i="2" s="1"/>
  <c r="U18" i="2"/>
  <c r="S33" i="2"/>
  <c r="S34" i="2" s="1"/>
  <c r="S59" i="2"/>
  <c r="S60" i="2" s="1"/>
  <c r="S52" i="2"/>
  <c r="S53" i="2" s="1"/>
  <c r="H153" i="4"/>
  <c r="T33" i="2"/>
  <c r="T34" i="2" s="1"/>
  <c r="U36" i="2"/>
  <c r="T52" i="2"/>
  <c r="T53" i="2" s="1"/>
  <c r="Q33" i="2"/>
  <c r="T160" i="2"/>
  <c r="Q160" i="2"/>
  <c r="J78" i="4"/>
  <c r="U109" i="2"/>
  <c r="T142" i="2"/>
  <c r="U139" i="2"/>
  <c r="H33" i="29" l="1"/>
  <c r="G35" i="29" s="1"/>
  <c r="H35" i="29" s="1"/>
  <c r="G10" i="25"/>
  <c r="T163" i="2"/>
  <c r="Q163" i="2"/>
  <c r="T161" i="2"/>
  <c r="H76" i="4"/>
  <c r="G103" i="4"/>
  <c r="T143" i="2"/>
  <c r="H19" i="25"/>
  <c r="S143" i="2"/>
  <c r="G18" i="25"/>
  <c r="G50" i="22" s="1"/>
  <c r="G52" i="22" s="1"/>
  <c r="G15" i="25"/>
  <c r="G42" i="22" s="1"/>
  <c r="H90" i="4"/>
  <c r="G11" i="25"/>
  <c r="G30" i="22" s="1"/>
  <c r="G14" i="25"/>
  <c r="G41" i="22" s="1"/>
  <c r="G13" i="25"/>
  <c r="G40" i="22" s="1"/>
  <c r="J97" i="4"/>
  <c r="G21" i="25" s="1"/>
  <c r="G54" i="22" s="1"/>
  <c r="G56" i="22" s="1"/>
  <c r="G22" i="25"/>
  <c r="G58" i="22" s="1"/>
  <c r="J86" i="4"/>
  <c r="H86" i="4"/>
  <c r="H97" i="4"/>
  <c r="K99" i="4"/>
  <c r="Q161" i="2"/>
  <c r="K73" i="4"/>
  <c r="Q34" i="2"/>
  <c r="K78" i="4"/>
  <c r="Q72" i="2"/>
  <c r="K74" i="4"/>
  <c r="Q53" i="2"/>
  <c r="K83" i="4"/>
  <c r="H13" i="25" s="1"/>
  <c r="L13" i="25" s="1"/>
  <c r="Q83" i="2"/>
  <c r="K88" i="4"/>
  <c r="Q113" i="2"/>
  <c r="T72" i="2"/>
  <c r="K96" i="4"/>
  <c r="Q135" i="2"/>
  <c r="Q143" i="2"/>
  <c r="H20" i="25"/>
  <c r="K85" i="4"/>
  <c r="Q107" i="2"/>
  <c r="K84" i="4"/>
  <c r="H14" i="25" s="1"/>
  <c r="M14" i="25" s="1"/>
  <c r="Q96" i="2"/>
  <c r="K75" i="4"/>
  <c r="H12" i="25" s="1"/>
  <c r="M12" i="25" s="1"/>
  <c r="Q60" i="2"/>
  <c r="K92" i="4"/>
  <c r="Q128" i="2"/>
  <c r="K89" i="4"/>
  <c r="Q120" i="2"/>
  <c r="G16" i="25"/>
  <c r="G46" i="22" s="1"/>
  <c r="G17" i="25"/>
  <c r="G47" i="22" s="1"/>
  <c r="L14" i="23"/>
  <c r="G12" i="25"/>
  <c r="G29" i="22"/>
  <c r="D9" i="23"/>
  <c r="D15" i="22"/>
  <c r="D19" i="22" s="1"/>
  <c r="D70" i="25"/>
  <c r="G66" i="25"/>
  <c r="F66" i="25"/>
  <c r="F70" i="25" s="1"/>
  <c r="O15" i="23"/>
  <c r="L15" i="23"/>
  <c r="L16" i="23"/>
  <c r="M16" i="23"/>
  <c r="J76" i="4"/>
  <c r="O16" i="23"/>
  <c r="J90" i="4"/>
  <c r="C17" i="23"/>
  <c r="J94" i="4"/>
  <c r="U82" i="2"/>
  <c r="U142" i="2"/>
  <c r="U112" i="2"/>
  <c r="U95" i="2"/>
  <c r="U33" i="2"/>
  <c r="U71" i="2"/>
  <c r="U134" i="2"/>
  <c r="U119" i="2"/>
  <c r="U160" i="2"/>
  <c r="U59" i="2"/>
  <c r="U106" i="2"/>
  <c r="U52" i="2"/>
  <c r="C19" i="23" l="1"/>
  <c r="C21" i="23"/>
  <c r="H37" i="29"/>
  <c r="K24" i="4"/>
  <c r="U163" i="2"/>
  <c r="H103" i="4"/>
  <c r="J103" i="4"/>
  <c r="G48" i="22"/>
  <c r="M20" i="25"/>
  <c r="L20" i="25"/>
  <c r="H18" i="25"/>
  <c r="M18" i="25" s="1"/>
  <c r="H11" i="25"/>
  <c r="G44" i="22"/>
  <c r="K86" i="4"/>
  <c r="H10" i="25"/>
  <c r="K97" i="4"/>
  <c r="H21" i="25" s="1"/>
  <c r="L21" i="25" s="1"/>
  <c r="L14" i="25"/>
  <c r="H22" i="25"/>
  <c r="M22" i="25" s="1"/>
  <c r="K76" i="4"/>
  <c r="L12" i="25"/>
  <c r="H15" i="25"/>
  <c r="H16" i="25"/>
  <c r="K90" i="4"/>
  <c r="K94" i="4"/>
  <c r="H17" i="25"/>
  <c r="M17" i="25" s="1"/>
  <c r="M13" i="25"/>
  <c r="D12" i="23"/>
  <c r="M17" i="23"/>
  <c r="N15" i="23"/>
  <c r="G31" i="22"/>
  <c r="G32" i="22" s="1"/>
  <c r="D25" i="22" s="1"/>
  <c r="G24" i="25"/>
  <c r="D18" i="23"/>
  <c r="N14" i="23"/>
  <c r="F18" i="23"/>
  <c r="N16" i="23"/>
  <c r="D17" i="23"/>
  <c r="M55" i="25"/>
  <c r="D23" i="22" s="1"/>
  <c r="D24" i="22" s="1"/>
  <c r="D71" i="25"/>
  <c r="J26" i="4" s="1"/>
  <c r="U70" i="25"/>
  <c r="H66" i="25"/>
  <c r="G70" i="25"/>
  <c r="H70" i="25" s="1"/>
  <c r="O17" i="23"/>
  <c r="P15" i="23"/>
  <c r="P16" i="23"/>
  <c r="P14" i="23"/>
  <c r="K103" i="4" l="1"/>
  <c r="D21" i="23"/>
  <c r="G60" i="22"/>
  <c r="H60" i="22" s="1"/>
  <c r="I60" i="22" s="1"/>
  <c r="J23" i="25"/>
  <c r="K23" i="25" s="1"/>
  <c r="M23" i="25" s="1"/>
  <c r="L18" i="25"/>
  <c r="M21" i="25"/>
  <c r="L17" i="25"/>
  <c r="H24" i="25"/>
  <c r="M10" i="25"/>
  <c r="L10" i="25"/>
  <c r="L22" i="25"/>
  <c r="L11" i="25"/>
  <c r="M11" i="25"/>
  <c r="L16" i="25"/>
  <c r="M16" i="25"/>
  <c r="M15" i="25"/>
  <c r="L15" i="25"/>
  <c r="M19" i="25"/>
  <c r="L19" i="25"/>
  <c r="Q14" i="23"/>
  <c r="N17" i="23"/>
  <c r="M19" i="23"/>
  <c r="K42" i="4"/>
  <c r="G77" i="25"/>
  <c r="G82" i="25" s="1"/>
  <c r="H53" i="25" s="1"/>
  <c r="K34" i="4"/>
  <c r="Q16" i="23"/>
  <c r="O19" i="23"/>
  <c r="Q15" i="23"/>
  <c r="P17" i="23"/>
  <c r="N19" i="23" l="1"/>
  <c r="F14" i="23"/>
  <c r="C25" i="23"/>
  <c r="L23" i="25"/>
  <c r="L24" i="25" s="1"/>
  <c r="E49" i="25" s="1"/>
  <c r="M24" i="25"/>
  <c r="F49" i="25" s="1"/>
  <c r="S16" i="23"/>
  <c r="K46" i="4"/>
  <c r="K149" i="4" s="1"/>
  <c r="S14" i="23"/>
  <c r="F16" i="23"/>
  <c r="C24" i="23"/>
  <c r="S15" i="23"/>
  <c r="P19" i="23"/>
  <c r="F15" i="23"/>
  <c r="Q17" i="23"/>
  <c r="G16" i="23" l="1"/>
  <c r="G49" i="25"/>
  <c r="J151" i="4" s="1"/>
  <c r="H49" i="25" s="1"/>
  <c r="I17" i="25"/>
  <c r="I43" i="25"/>
  <c r="I20" i="25"/>
  <c r="I19" i="25"/>
  <c r="K111" i="4"/>
  <c r="I12" i="25"/>
  <c r="I29" i="25"/>
  <c r="K131" i="4"/>
  <c r="I33" i="25"/>
  <c r="K125" i="4"/>
  <c r="K130" i="4"/>
  <c r="K136" i="4"/>
  <c r="K113" i="4"/>
  <c r="K117" i="4"/>
  <c r="I44" i="25"/>
  <c r="K124" i="4"/>
  <c r="K127" i="4"/>
  <c r="K126" i="4"/>
  <c r="I41" i="25"/>
  <c r="I35" i="25"/>
  <c r="I45" i="25"/>
  <c r="K135" i="4"/>
  <c r="K142" i="4"/>
  <c r="I16" i="25"/>
  <c r="K119" i="4"/>
  <c r="K118" i="4"/>
  <c r="I21" i="25"/>
  <c r="I42" i="25"/>
  <c r="I32" i="25"/>
  <c r="I28" i="25"/>
  <c r="I31" i="25"/>
  <c r="I14" i="25"/>
  <c r="K122" i="4"/>
  <c r="K147" i="4"/>
  <c r="I39" i="25"/>
  <c r="K146" i="4"/>
  <c r="I11" i="25"/>
  <c r="I18" i="25"/>
  <c r="I40" i="25"/>
  <c r="I13" i="25"/>
  <c r="I47" i="25"/>
  <c r="I27" i="25"/>
  <c r="K133" i="4"/>
  <c r="K120" i="4"/>
  <c r="K138" i="4"/>
  <c r="K140" i="4"/>
  <c r="I34" i="25"/>
  <c r="I30" i="25"/>
  <c r="K128" i="4"/>
  <c r="I10" i="25"/>
  <c r="K129" i="4"/>
  <c r="K115" i="4"/>
  <c r="I15" i="25"/>
  <c r="I38" i="25"/>
  <c r="I36" i="25"/>
  <c r="I22" i="25"/>
  <c r="I26" i="25"/>
  <c r="K20" i="4" s="1"/>
  <c r="I37" i="25"/>
  <c r="K145" i="4"/>
  <c r="I46" i="25"/>
  <c r="I23" i="25"/>
  <c r="K144" i="4"/>
  <c r="K137" i="4"/>
  <c r="I24" i="25"/>
  <c r="I48" i="25"/>
  <c r="G14" i="23"/>
  <c r="M25" i="23"/>
  <c r="S17" i="23"/>
  <c r="R14" i="23"/>
  <c r="F17" i="23"/>
  <c r="G15" i="23"/>
  <c r="R16" i="23"/>
  <c r="R15" i="23"/>
  <c r="H15" i="23" l="1"/>
  <c r="H14" i="23"/>
  <c r="H16" i="23"/>
  <c r="K49" i="25"/>
  <c r="M49" i="25" s="1"/>
  <c r="M50" i="25" s="1"/>
  <c r="M52" i="25" s="1"/>
  <c r="M53" i="25" s="1"/>
  <c r="J64" i="25" s="1"/>
  <c r="K19" i="4" s="1"/>
  <c r="J49" i="25"/>
  <c r="L49" i="25" s="1"/>
  <c r="L50" i="25" s="1"/>
  <c r="L52" i="25" s="1"/>
  <c r="J153" i="4"/>
  <c r="K153" i="4" s="1"/>
  <c r="K151" i="4"/>
  <c r="H50" i="25"/>
  <c r="I50" i="25" s="1"/>
  <c r="I49" i="25"/>
  <c r="R17" i="23"/>
  <c r="G17" i="23"/>
  <c r="C23" i="23"/>
  <c r="J68" i="25" l="1"/>
  <c r="K79" i="25" s="1"/>
  <c r="K80" i="25" s="1"/>
  <c r="J66" i="25"/>
  <c r="K77" i="25" s="1"/>
  <c r="O52" i="25"/>
  <c r="L53" i="25"/>
  <c r="M57" i="25" s="1"/>
  <c r="J65" i="25"/>
  <c r="K76" i="25" s="1"/>
  <c r="J67" i="25"/>
  <c r="K78" i="25" s="1"/>
  <c r="H52" i="25"/>
  <c r="H54" i="25" s="1"/>
  <c r="K75" i="25"/>
  <c r="O53" i="25" l="1"/>
  <c r="I52" i="25"/>
  <c r="M58" i="25"/>
  <c r="I68" i="25"/>
  <c r="K17" i="4" s="1"/>
  <c r="I67" i="25"/>
  <c r="K16" i="4" s="1"/>
  <c r="I65" i="25"/>
  <c r="K14" i="4" s="1"/>
  <c r="I66" i="25"/>
  <c r="K15" i="4" s="1"/>
  <c r="L77" i="25" l="1"/>
  <c r="L66" i="25"/>
  <c r="M66" i="25" s="1"/>
  <c r="L65" i="25"/>
  <c r="M65" i="25" s="1"/>
  <c r="L76" i="25"/>
  <c r="M76" i="25" s="1"/>
  <c r="I64" i="25"/>
  <c r="K13" i="4" s="1"/>
  <c r="L67" i="25"/>
  <c r="M67" i="25" s="1"/>
  <c r="L78" i="25"/>
  <c r="M78" i="25" s="1"/>
  <c r="L79" i="25"/>
  <c r="M79" i="25" s="1"/>
  <c r="L68" i="25"/>
  <c r="M68" i="25" s="1"/>
  <c r="M77" i="25" l="1"/>
  <c r="L80" i="25"/>
  <c r="L64" i="25"/>
  <c r="M64" i="25" s="1"/>
  <c r="L75" i="25"/>
  <c r="M75" i="25" l="1"/>
  <c r="M82" i="25" s="1"/>
  <c r="M84" i="25" l="1"/>
  <c r="M85" i="25"/>
  <c r="K22" i="4" s="1"/>
  <c r="E65" i="4" l="1"/>
  <c r="E64" i="4" l="1"/>
  <c r="E63" i="4"/>
  <c r="E62" i="4"/>
  <c r="E61" i="4"/>
  <c r="E59" i="4"/>
  <c r="K62" i="4"/>
  <c r="K58" i="4"/>
  <c r="K61" i="4"/>
  <c r="E60" i="4"/>
  <c r="E58" i="4"/>
  <c r="K59" i="4"/>
  <c r="K63" i="4"/>
  <c r="K64" i="4"/>
  <c r="K60" i="4"/>
  <c r="Q47" i="23"/>
  <c r="E14" i="23" s="1"/>
  <c r="S47" i="23" l="1"/>
  <c r="R47" i="23"/>
  <c r="Q48" i="23"/>
  <c r="S48" i="23" s="1"/>
  <c r="E15" i="23" l="1"/>
  <c r="R48" i="23"/>
  <c r="Q49" i="23" l="1"/>
  <c r="L50" i="23"/>
  <c r="Q50" i="23" l="1"/>
  <c r="S49" i="23"/>
  <c r="R49" i="23"/>
  <c r="L57" i="23" l="1"/>
  <c r="S50" i="23"/>
  <c r="L5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Ebenhan-Schmidt, Antje</author>
  </authors>
  <commentList>
    <comment ref="C125" authorId="0" shapeId="0" xr:uid="{26295C06-961B-456E-BA3E-2543C9B4466A}">
      <text>
        <r>
          <rPr>
            <b/>
            <sz val="9"/>
            <color indexed="81"/>
            <rFont val="Segoe UI"/>
            <family val="2"/>
          </rPr>
          <t>Bitte Anträge an 
beide Ansprechpartner gleichzeitig 
adressieren.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Marquardt-Fuchs, Jana</author>
  </authors>
  <commentList>
    <comment ref="H30" authorId="0" shapeId="0" xr:uid="{2946AFB6-A4AA-47D6-A742-373C79E64487}">
      <text>
        <r>
          <rPr>
            <sz val="9"/>
            <color indexed="81"/>
            <rFont val="Segoe UI"/>
            <family val="2"/>
          </rPr>
          <t xml:space="preserve">Hier bitte die IST Auslastung der letzten 12 Monate vornehmen
(nicht die bisher geeinte)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Ebenhan-Schmidt, Antje</author>
    <author>Marquardt-Fuchs, Jana</author>
  </authors>
  <commentList>
    <comment ref="M13" authorId="0" shapeId="0" xr:uid="{00000000-0006-0000-0500-000001000000}">
      <text>
        <r>
          <rPr>
            <sz val="9"/>
            <color indexed="81"/>
            <rFont val="Segoe UI"/>
            <family val="2"/>
          </rPr>
          <t xml:space="preserve">weitere:
Wechselschicht- und Schichtzulage (z.B. gemäß § 20 AVR-DW.EKM);
Zulage (z.B. gemäß § 14 (2c) AVR-DW.EKM);
Kinderzuschlag (z.B. gemäß § 19a AVR-DW.EKM)
</t>
        </r>
      </text>
    </comment>
    <comment ref="D115" authorId="1" shapeId="0" xr:uid="{FE2CBB32-4E55-41AB-81FE-635B92F87C52}">
      <text>
        <r>
          <rPr>
            <b/>
            <sz val="9"/>
            <color indexed="81"/>
            <rFont val="Segoe UI"/>
            <family val="2"/>
          </rPr>
          <t>PSK-Beschluss: 02-2025 Sonderfunktionen</t>
        </r>
      </text>
    </comment>
    <comment ref="C138" authorId="1" shapeId="0" xr:uid="{A58A87E3-FAAC-40BA-AB60-103FA5344847}">
      <text>
        <r>
          <rPr>
            <b/>
            <sz val="9"/>
            <color indexed="81"/>
            <rFont val="Segoe UI"/>
            <family val="2"/>
          </rPr>
          <t>PSK-Beschluss: 02-2025 Sonderfunktionen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Marquardt-Fuchs, Jana</author>
    <author>Schmidt, Maximilian</author>
  </authors>
  <commentList>
    <comment ref="A4" authorId="0" shapeId="0" xr:uid="{667E962B-0D22-4367-A3E6-55941297CA85}">
      <text>
        <r>
          <rPr>
            <b/>
            <sz val="9"/>
            <color indexed="81"/>
            <rFont val="Segoe UI"/>
            <family val="2"/>
          </rPr>
          <t>Marquardt-Fuchs, Jana:</t>
        </r>
        <r>
          <rPr>
            <sz val="9"/>
            <color indexed="81"/>
            <rFont val="Segoe UI"/>
            <family val="2"/>
          </rPr>
          <t xml:space="preserve">
b. Jahressonderzahlungen wie Urlaubs-/Weihnachtsgeld (Summe der Sonderzahlungen im Jahr)</t>
        </r>
      </text>
    </comment>
    <comment ref="A6" authorId="1" shapeId="0" xr:uid="{FB4EDB86-22A4-445D-B73B-55607585DE58}">
      <text>
        <r>
          <rPr>
            <b/>
            <sz val="9"/>
            <color indexed="81"/>
            <rFont val="Segoe UI"/>
            <family val="2"/>
          </rPr>
          <t>Schmidt, Maximilian:</t>
        </r>
        <r>
          <rPr>
            <sz val="9"/>
            <color indexed="81"/>
            <rFont val="Segoe UI"/>
            <family val="2"/>
          </rPr>
          <t xml:space="preserve">
Pflege- &amp; Geriatriezulagen, Schicht- &amp; Wechselschichtzulagen für ständige Schicht-/Wechselschichtarbeit, Erschwerniszulagen, Stellenzulagen o. Ä.</t>
        </r>
      </text>
    </comment>
    <comment ref="A13" authorId="0" shapeId="0" xr:uid="{8DA27A2D-EEF3-403E-A042-6B02D3221519}">
      <text>
        <r>
          <rPr>
            <b/>
            <sz val="9"/>
            <color indexed="81"/>
            <rFont val="Segoe UI"/>
            <family val="2"/>
          </rPr>
          <t>Marquardt-Fuchs, Jana:</t>
        </r>
        <r>
          <rPr>
            <sz val="9"/>
            <color indexed="81"/>
            <rFont val="Segoe UI"/>
            <family val="2"/>
          </rPr>
          <t xml:space="preserve">
siehe FAQ 62 +65;  diese Werte dürfen im Rahmen der Zulassung nach § 72 SGB XI  nicht unterschritten werden! Für die Ermittlung der Wirtschaftlichkeit kann dieser Wert in der Beschäft.gruppe durchaus überschritten werden, darf aber im Durchschnitt das regionale Entgelt (Zeile 19) nicht mehr als 10 % überschreiten .</t>
        </r>
      </text>
    </comment>
    <comment ref="A14" authorId="1" shapeId="0" xr:uid="{FBC526A6-03B6-4E29-B21A-1458F64D60A2}">
      <text>
        <r>
          <rPr>
            <b/>
            <u/>
            <sz val="9"/>
            <color indexed="81"/>
            <rFont val="Segoe UI"/>
            <family val="2"/>
          </rPr>
          <t>Hinweis:</t>
        </r>
        <r>
          <rPr>
            <sz val="9"/>
            <color indexed="81"/>
            <rFont val="Segoe UI"/>
            <family val="2"/>
          </rPr>
          <t xml:space="preserve"> Die verantwortliche Pflegefachperson und ihre Stellvertretung sowie Auszubildende in der Pflege bleiben bei der Aufteilung und der Ermittlung der VZÄ unberücksichtigt</t>
        </r>
      </text>
    </comment>
    <comment ref="B20" authorId="0" shapeId="0" xr:uid="{82F26D61-F9C7-4B5B-BB38-D2508B917AB7}">
      <text>
        <r>
          <rPr>
            <b/>
            <sz val="9"/>
            <color indexed="81"/>
            <rFont val="Segoe UI"/>
            <family val="2"/>
          </rPr>
          <t>Marquardt-Fuchs, Jana:</t>
        </r>
        <r>
          <rPr>
            <sz val="9"/>
            <color indexed="81"/>
            <rFont val="Segoe UI"/>
            <family val="2"/>
          </rPr>
          <t xml:space="preserve">
Dieser Wert darf nicht rot sein !!!
Er bildet die Grundlage für die PSV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Marquardt-Fuchs, Jana</author>
  </authors>
  <commentList>
    <comment ref="B13" authorId="0" shapeId="0" xr:uid="{00000000-0006-0000-0700-000001000000}">
      <text>
        <r>
          <rPr>
            <sz val="9"/>
            <color indexed="81"/>
            <rFont val="Segoe UI"/>
            <family val="2"/>
          </rPr>
          <t xml:space="preserve">bitte Einigungsdaten aus letzter Verhandlung 
eintragen </t>
        </r>
        <r>
          <rPr>
            <b/>
            <sz val="9"/>
            <color indexed="81"/>
            <rFont val="Segoe UI"/>
            <family val="2"/>
          </rPr>
          <t>inklusive</t>
        </r>
        <r>
          <rPr>
            <sz val="9"/>
            <color indexed="81"/>
            <rFont val="Segoe UI"/>
            <family val="2"/>
          </rPr>
          <t xml:space="preserve">
 § 84 Abs. 9 und § 8 Abs. 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Ebenhan-Schmidt, Antje</author>
    <author>Schmidt, Maximilian</author>
  </authors>
  <commentList>
    <comment ref="D49" authorId="0" shapeId="0" xr:uid="{D85DF36C-8C41-4ADB-8048-B7DD00BC4DF0}">
      <text>
        <r>
          <rPr>
            <sz val="9"/>
            <color indexed="81"/>
            <rFont val="Segoe UI"/>
            <family val="2"/>
          </rPr>
          <t>Bitte Vermerk im Tabellenblatt "Hinweise" beachten.</t>
        </r>
      </text>
    </comment>
    <comment ref="H62" authorId="1" shapeId="0" xr:uid="{7FB4B093-6C3A-4794-A878-7F9EDF00E618}">
      <text>
        <r>
          <rPr>
            <b/>
            <sz val="9"/>
            <color indexed="81"/>
            <rFont val="Segoe UI"/>
            <family val="2"/>
          </rPr>
          <t>BITTE WÄHLEN</t>
        </r>
        <r>
          <rPr>
            <sz val="9"/>
            <color indexed="81"/>
            <rFont val="Segoe UI"/>
            <family val="2"/>
          </rPr>
          <t xml:space="preserve">
siehe Bemerkungen rechts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Marquardt-Fuchs, Jana</author>
  </authors>
  <commentList>
    <comment ref="C24" authorId="0" shapeId="0" xr:uid="{00000000-0006-0000-0F00-000001000000}">
      <text>
        <r>
          <rPr>
            <b/>
            <sz val="9"/>
            <color indexed="81"/>
            <rFont val="Segoe UI"/>
            <family val="2"/>
          </rPr>
          <t>ohne Kräfte § 92 c</t>
        </r>
        <r>
          <rPr>
            <sz val="9"/>
            <color indexed="81"/>
            <rFont val="Segoe UI"/>
            <family val="2"/>
          </rPr>
          <t xml:space="preserve">
</t>
        </r>
      </text>
    </comment>
    <comment ref="C25" authorId="0" shapeId="0" xr:uid="{00000000-0006-0000-0F00-000002000000}">
      <text>
        <r>
          <rPr>
            <b/>
            <sz val="9"/>
            <color indexed="81"/>
            <rFont val="Segoe UI"/>
            <family val="2"/>
          </rPr>
          <t>ohne Kräfte § 92 c</t>
        </r>
        <r>
          <rPr>
            <sz val="9"/>
            <color indexed="81"/>
            <rFont val="Segoe UI"/>
            <family val="2"/>
          </rPr>
          <t xml:space="preserve">
</t>
        </r>
      </text>
    </comment>
  </commentList>
</comments>
</file>

<file path=xl/sharedStrings.xml><?xml version="1.0" encoding="utf-8"?>
<sst xmlns="http://schemas.openxmlformats.org/spreadsheetml/2006/main" count="1347" uniqueCount="1019">
  <si>
    <t>A</t>
  </si>
  <si>
    <t>I.</t>
  </si>
  <si>
    <t>Name der Einrichtung</t>
  </si>
  <si>
    <t>Straße</t>
  </si>
  <si>
    <t>Postfach</t>
  </si>
  <si>
    <t>Landkreis/kreisfreie Stadt</t>
  </si>
  <si>
    <t>II.</t>
  </si>
  <si>
    <t>Träger der Einrichtung</t>
  </si>
  <si>
    <t>Rechtsform</t>
  </si>
  <si>
    <t>Tel.-Nr.</t>
  </si>
  <si>
    <t>Telefax</t>
  </si>
  <si>
    <t>B</t>
  </si>
  <si>
    <t>C</t>
  </si>
  <si>
    <t>gesamt</t>
  </si>
  <si>
    <t>Lebensmittel</t>
  </si>
  <si>
    <t>Wasser</t>
  </si>
  <si>
    <t>Energie</t>
  </si>
  <si>
    <t>Brennstoffe</t>
  </si>
  <si>
    <t>Wirtschaftsbedarf</t>
  </si>
  <si>
    <t>Steuern</t>
  </si>
  <si>
    <t>Abgaben</t>
  </si>
  <si>
    <t>Versicherungen</t>
  </si>
  <si>
    <t>letzte 12 Monate</t>
  </si>
  <si>
    <t xml:space="preserve">prospektiv 12 Monate </t>
  </si>
  <si>
    <t>Die Richtigkeit der gemachten Angaben wird bestätigt.</t>
  </si>
  <si>
    <t>Ort, Datum</t>
  </si>
  <si>
    <t>Unterschrift Träger</t>
  </si>
  <si>
    <t>Entgelt für die Unterkunft</t>
  </si>
  <si>
    <t>Entgelt für die Verpflegung</t>
  </si>
  <si>
    <t>Belegungsstruktur</t>
  </si>
  <si>
    <t>D</t>
  </si>
  <si>
    <t>Vertragsparteien</t>
  </si>
  <si>
    <t>- Pflegekassen oder sonstige Sozialversicherungsträger</t>
  </si>
  <si>
    <t xml:space="preserve">  (§ 85 Absatz 2 Nummer 1 SGB XI)</t>
  </si>
  <si>
    <t>- Zuständiger Träger der Sozialhilfe</t>
  </si>
  <si>
    <t xml:space="preserve">  (§ 85 Absatz 2 Nummer 2 SGB XI)</t>
  </si>
  <si>
    <t>Kostenträger Pflegekassen</t>
  </si>
  <si>
    <t>(bitte getrennt nach AOK, vdek, BKK, IKK, Knappschaft, KK für Gartenbau aufführen)</t>
  </si>
  <si>
    <t>GESAMTSUMME</t>
  </si>
  <si>
    <t>E</t>
  </si>
  <si>
    <t>Auslastung der Einrichtung</t>
  </si>
  <si>
    <t>III.</t>
  </si>
  <si>
    <t>Hauswirtschaftskräfte</t>
  </si>
  <si>
    <t>Sachaufwendungen für den zukünftigen Pflegesatzzeitraum</t>
  </si>
  <si>
    <t>Kostenarten</t>
  </si>
  <si>
    <t>sonstige Fremdleistungen</t>
  </si>
  <si>
    <t>Wasser, Energie, Brennstoffe gesamt</t>
  </si>
  <si>
    <t>sonstige Aufwendungen gesamt</t>
  </si>
  <si>
    <t>Die Zahlung des gesetzlich geregelten Mindestlohnes nach § 2 Absatz 2 PflegeArbbV wird bestätigt.</t>
  </si>
  <si>
    <t>Nachfolgende Anlagen sind zwingend mit dem Antrag einzureichen:</t>
  </si>
  <si>
    <t>SUMME Hauswirtschaftskräfte</t>
  </si>
  <si>
    <t>Technisches Personal</t>
  </si>
  <si>
    <t>Personalkostenaufstellung nach Tätigkeit und Vergütungsgruppe</t>
  </si>
  <si>
    <t>Küchenpersonal</t>
  </si>
  <si>
    <t>Reinigungskräfte</t>
  </si>
  <si>
    <t>Wartung und Unterhaltung (keine Instandsetzung im Sinne des § 82 SGB XI)</t>
  </si>
  <si>
    <t>% - Anteil der BT an der Summe der BT</t>
  </si>
  <si>
    <t>Pflegedienstleitung (administrativer Anteil)</t>
  </si>
  <si>
    <t>bezogene Fremdleistungen gesamt</t>
  </si>
  <si>
    <t>Fremdleistungen Haus- &amp; Fensterreinigung</t>
  </si>
  <si>
    <t>Fremdleistungen Wäscherei</t>
  </si>
  <si>
    <t>Fremdleistungen technischer Dienst</t>
  </si>
  <si>
    <t>Fremdleistungen Verwaltung</t>
  </si>
  <si>
    <t>Fremdleistungen Küche (Caterer, ohne Naturalkosten (Lebensmittel))</t>
  </si>
  <si>
    <t>Zentrale Dienstleistungen</t>
  </si>
  <si>
    <t>Verwaltungsbedarf</t>
  </si>
  <si>
    <t>Aufwendungen für Fahrzeugkosten</t>
  </si>
  <si>
    <t>Verwaltung</t>
  </si>
  <si>
    <t>Sonstiges Personal inkl. Freiwilligendienste</t>
  </si>
  <si>
    <t>SUMME Leitungskräfte</t>
  </si>
  <si>
    <t xml:space="preserve">Laufzeit von </t>
  </si>
  <si>
    <t xml:space="preserve">Laufzeit bis </t>
  </si>
  <si>
    <t>Sonstige Dienste (z.B. Freiwilligendienste) ges., einschl. AG- und AV-Anteil</t>
  </si>
  <si>
    <t>SUMME Küchenpersonal</t>
  </si>
  <si>
    <t>SUMME Reinigungskräfte</t>
  </si>
  <si>
    <t>IV.</t>
  </si>
  <si>
    <t>A   Allgemeine Angaben</t>
  </si>
  <si>
    <t>Institutionskennzeichen</t>
  </si>
  <si>
    <t xml:space="preserve">E-Mail </t>
  </si>
  <si>
    <t>kommunal/öffentlich</t>
  </si>
  <si>
    <t>freigemeinnützig</t>
  </si>
  <si>
    <t>privat</t>
  </si>
  <si>
    <t xml:space="preserve"> ja</t>
  </si>
  <si>
    <t xml:space="preserve"> nein</t>
  </si>
  <si>
    <t>wenn ja, welche:</t>
  </si>
  <si>
    <t>Bezeichnung</t>
  </si>
  <si>
    <t>Leitung:</t>
  </si>
  <si>
    <t>leitende Pflegefachkraft</t>
  </si>
  <si>
    <t>stellv. leitende Pflegefachkraft</t>
  </si>
  <si>
    <t xml:space="preserve">Stammdatenblatt                                      </t>
  </si>
  <si>
    <t>durchschnittliche Steigerung in %</t>
  </si>
  <si>
    <t>Kapazität der Einrichtung (lt. Versorgungsvertrag)</t>
  </si>
  <si>
    <t>Berechnungs-tage (BT)</t>
  </si>
  <si>
    <t>BKK</t>
  </si>
  <si>
    <t>IKK</t>
  </si>
  <si>
    <t>Knappschaft</t>
  </si>
  <si>
    <t>PKV</t>
  </si>
  <si>
    <t>zusätzliche Betreuungskräfte nach § 43b SGB XI</t>
  </si>
  <si>
    <t>Einrichtungsleitung / Geschäftsführung</t>
  </si>
  <si>
    <t>Qualitätsmanagement</t>
  </si>
  <si>
    <t>technisches Personal</t>
  </si>
  <si>
    <t>Fremdleistung Fahrdienst</t>
  </si>
  <si>
    <t>Büromaterial</t>
  </si>
  <si>
    <t>Telefon</t>
  </si>
  <si>
    <t>sonstiger Verwaltungsbedarf</t>
  </si>
  <si>
    <t>Medizinischer und therapeutischer Aufwand (Pflegebedarf)</t>
  </si>
  <si>
    <t>Sachkosten gesamt in €/Jahr aktuell
(letzte 12 Monate)</t>
  </si>
  <si>
    <t>Sachkosten 
in €/BT
 aktuell
(letzte 12 Monate)</t>
  </si>
  <si>
    <t>Sachkosten gesamt in €/Jahr 
prospektiv</t>
  </si>
  <si>
    <t>Sachkosten 
in €/BT
prospektiv</t>
  </si>
  <si>
    <t>Stellen-anteil VZK</t>
  </si>
  <si>
    <t>Fassung vom:</t>
  </si>
  <si>
    <t>1.</t>
  </si>
  <si>
    <t>2.</t>
  </si>
  <si>
    <t>1. Frühstück</t>
  </si>
  <si>
    <t>2. Frühstück</t>
  </si>
  <si>
    <t>ja</t>
  </si>
  <si>
    <t>nein</t>
  </si>
  <si>
    <t>Vesper</t>
  </si>
  <si>
    <t>Abendbrot</t>
  </si>
  <si>
    <t>Spätmahlzeit</t>
  </si>
  <si>
    <t>Es werden Leistungen durch externe Dienstleister erbracht.</t>
  </si>
  <si>
    <t>Wenn ja, welche Leistungen?</t>
  </si>
  <si>
    <t xml:space="preserve"> </t>
  </si>
  <si>
    <t>Zu betreuender Personenkreis</t>
  </si>
  <si>
    <t>Sächliche Ausstattung</t>
  </si>
  <si>
    <t>Größe und Anzahl</t>
  </si>
  <si>
    <t>EZ</t>
  </si>
  <si>
    <t>DZ</t>
  </si>
  <si>
    <t>MZ</t>
  </si>
  <si>
    <t xml:space="preserve">Anzahl Ein-, Zwei-, Mehrbettzimmer </t>
  </si>
  <si>
    <t>Anzahl der Gebäude</t>
  </si>
  <si>
    <t>Inbetriebnahme als Pflegeeinrichtung</t>
  </si>
  <si>
    <t>Gesamtfläche der Außenanlagen in qm²</t>
  </si>
  <si>
    <t>Etage</t>
  </si>
  <si>
    <t>Anzahl Plätze</t>
  </si>
  <si>
    <t>Summe:</t>
  </si>
  <si>
    <t>Träger der Pflegeeinrichtung</t>
  </si>
  <si>
    <t>4)</t>
  </si>
  <si>
    <t>Anlage 2 Bewohnerbeirat gemäß § 85 Absatz 3 Satz 2 SGB XI</t>
  </si>
  <si>
    <r>
      <t>3)</t>
    </r>
    <r>
      <rPr>
        <b/>
        <sz val="7"/>
        <rFont val="Times New Roman"/>
        <family val="1"/>
      </rPr>
      <t/>
    </r>
  </si>
  <si>
    <t>Anlage 1 Personalkostenaufstellung nach Tätigkeit und Vergütungsgruppe</t>
  </si>
  <si>
    <t>2)</t>
  </si>
  <si>
    <t>Einbindung des Bewohnerbeirates nach § 85 Abs. 3 SGB XI</t>
  </si>
  <si>
    <t xml:space="preserve">Teilnehmer: </t>
  </si>
  <si>
    <t>Vertreter Bewohnerbeirat:</t>
  </si>
  <si>
    <t>Vertreter Träger:</t>
  </si>
  <si>
    <t>Zur o.g. Besprechung wurde dem Bewohnerbeirat die wirtschaftliche Notwendigkeit und Angemessenheit der vom Träger geplanten Vergütungserhöhung erläutert. Die sich nach dem § 7 Abs. 3 Thür WTG ergebenden Mitwirkungsmöglichkeiten wurden besprochen.</t>
  </si>
  <si>
    <t>Der Bewohnerbeirat sieht von der Abgabe einer eigenen schriftlichen Stellungnahme ab.</t>
  </si>
  <si>
    <t>Die schriftliche Stellungnahme des Bewohnerbeirates liegt diesem Dokument bei.</t>
  </si>
  <si>
    <t>Träger</t>
  </si>
  <si>
    <t>Stempel / Unterschrift</t>
  </si>
  <si>
    <t>Besprechung am:</t>
  </si>
  <si>
    <t>Für den Bewohnerbeirat</t>
  </si>
  <si>
    <t>bisher</t>
  </si>
  <si>
    <t>prospektiv</t>
  </si>
  <si>
    <t>Zeitraum:</t>
  </si>
  <si>
    <t>Antrag</t>
  </si>
  <si>
    <t>Kostenart</t>
  </si>
  <si>
    <t>Gesamt</t>
  </si>
  <si>
    <t>pro BT</t>
  </si>
  <si>
    <t>Pflege %</t>
  </si>
  <si>
    <t>Pflege</t>
  </si>
  <si>
    <t>Summe Pers.Kosten</t>
  </si>
  <si>
    <t>II.Sachkosten</t>
  </si>
  <si>
    <t>Summe Sachkosten</t>
  </si>
  <si>
    <t>U/V</t>
  </si>
  <si>
    <t>PS</t>
  </si>
  <si>
    <t>Budget</t>
  </si>
  <si>
    <t>Budgetsteigerung</t>
  </si>
  <si>
    <t>Personalschlüssel = 1 :</t>
  </si>
  <si>
    <t>Pflegegrad 1</t>
  </si>
  <si>
    <t>Pflegegrad 2</t>
  </si>
  <si>
    <t>Pflegegrad 3</t>
  </si>
  <si>
    <t>Pflegegrad 4</t>
  </si>
  <si>
    <t>Pflegegrad 5</t>
  </si>
  <si>
    <t>PG 1</t>
  </si>
  <si>
    <t>PG 2</t>
  </si>
  <si>
    <t>PG 3</t>
  </si>
  <si>
    <t>PG 4</t>
  </si>
  <si>
    <t>PG 5</t>
  </si>
  <si>
    <t>Summe Gesamtkosten (prospektiv)</t>
  </si>
  <si>
    <t>PROSPEKTIV</t>
  </si>
  <si>
    <t xml:space="preserve">prospektiv </t>
  </si>
  <si>
    <t xml:space="preserve">Stellen-anteil VZK </t>
  </si>
  <si>
    <t>Summe gesamt</t>
  </si>
  <si>
    <t>Vereinbarungszeitraum</t>
  </si>
  <si>
    <t xml:space="preserve"> für Sachsen und Thüringen</t>
  </si>
  <si>
    <t xml:space="preserve"> Landesvertretung Thüringen</t>
  </si>
  <si>
    <t xml:space="preserve"> 99084 Erfurt</t>
  </si>
  <si>
    <t xml:space="preserve"> Postfach 800155</t>
  </si>
  <si>
    <t xml:space="preserve"> 99027 Erfurt</t>
  </si>
  <si>
    <t xml:space="preserve"> BKK Landesverband Mitte</t>
  </si>
  <si>
    <t xml:space="preserve"> Annett Hoyer</t>
  </si>
  <si>
    <t xml:space="preserve"> Pförtchenstr. 1</t>
  </si>
  <si>
    <t xml:space="preserve"> 99096 Erfurt</t>
  </si>
  <si>
    <t xml:space="preserve"> Telefon:0361 2246-460</t>
  </si>
  <si>
    <t xml:space="preserve"> IKK classic</t>
  </si>
  <si>
    <t xml:space="preserve"> Knappschaft</t>
  </si>
  <si>
    <t xml:space="preserve"> Dienststelle Erfurt</t>
  </si>
  <si>
    <t xml:space="preserve"> Martin Böhme</t>
  </si>
  <si>
    <t xml:space="preserve"> Juri-Gagarin-Ring 90</t>
  </si>
  <si>
    <t xml:space="preserve"> Telefon: 0361 644369-30</t>
  </si>
  <si>
    <t xml:space="preserve"> Sozialversicherung für Landwirtschaft, Forsten und Gartenbau (SVLFG)</t>
  </si>
  <si>
    <t xml:space="preserve"> Weißensteinstraße 70-72</t>
  </si>
  <si>
    <t xml:space="preserve"> 34131 Kassel</t>
  </si>
  <si>
    <t xml:space="preserve"> Verband der Privaten Krankenversicherung e. V.</t>
  </si>
  <si>
    <t xml:space="preserve"> Jörg Uthmann</t>
  </si>
  <si>
    <t xml:space="preserve"> Telefon: 0221/9987-2724</t>
  </si>
  <si>
    <t xml:space="preserve"> AOK PLUS - Die Gesundheitskasse</t>
  </si>
  <si>
    <t xml:space="preserve"> - Bereich Leistung -</t>
  </si>
  <si>
    <t xml:space="preserve"> Gustav-Heinemann-Ufer 74c</t>
  </si>
  <si>
    <t xml:space="preserve"> 50968 Köln</t>
  </si>
  <si>
    <t xml:space="preserve"> BARMER</t>
  </si>
  <si>
    <t>Antrag vom</t>
  </si>
  <si>
    <t>vdek</t>
  </si>
  <si>
    <t>Personalaufwendungen</t>
  </si>
  <si>
    <t>(davon mit einer Nasszelle)</t>
  </si>
  <si>
    <t>Gesamtzahl der Plätze gemäß Versorgungsvertrag</t>
  </si>
  <si>
    <t>B.</t>
  </si>
  <si>
    <t>Berücksichtigung pros. Gesamtkosten mit Auslastungsquote =</t>
  </si>
  <si>
    <t>Belegtage</t>
  </si>
  <si>
    <t>Zwischensumme EEE pro Platz und Monat</t>
  </si>
  <si>
    <t>Zwischensumme EEE pro Platz und Tag</t>
  </si>
  <si>
    <t>Pflegesatz
(prospektiv)</t>
  </si>
  <si>
    <t>U&amp;V Kosten
(prospektiv)</t>
  </si>
  <si>
    <t>Aufwendungen für soziale Betreuungsleistungen / Ehrenamt</t>
  </si>
  <si>
    <t>(nach Tarif)</t>
  </si>
  <si>
    <t>Baujahr Gebäude</t>
  </si>
  <si>
    <t>Anzahl der Etagen</t>
  </si>
  <si>
    <t>Gliederung Wohnbereiche</t>
  </si>
  <si>
    <t>Abkürzungsverzeichnis</t>
  </si>
  <si>
    <t>Vollzeitkräfte</t>
  </si>
  <si>
    <t>Leitung der Pflegeeinrichtung</t>
  </si>
  <si>
    <t>Vergütungszuschlag nach § 43b SGB XI</t>
  </si>
  <si>
    <t xml:space="preserve">Vergütungszuschlag gemäß § 43b SGB XI </t>
  </si>
  <si>
    <t>bisherige Vergütung</t>
  </si>
  <si>
    <t>prospektive Vergütung</t>
  </si>
  <si>
    <t xml:space="preserve">Vergütungsforderung </t>
  </si>
  <si>
    <t xml:space="preserve"> Stephan Fonfara</t>
  </si>
  <si>
    <t xml:space="preserve"> Telefon: 0561 1006 2274</t>
  </si>
  <si>
    <t>IK</t>
  </si>
  <si>
    <t>Lfd. Nr.</t>
  </si>
  <si>
    <t>bAV</t>
  </si>
  <si>
    <t>betriebliche Altersvorsorge</t>
  </si>
  <si>
    <t>VZK</t>
  </si>
  <si>
    <t>Urlaubsgeld</t>
  </si>
  <si>
    <t>SUMME Qualitätsmanagement</t>
  </si>
  <si>
    <t>SUMME Technisches Personal</t>
  </si>
  <si>
    <t>SUMME Sonstiges Personal</t>
  </si>
  <si>
    <t>SUMME Pflegedienstleitung</t>
  </si>
  <si>
    <t>Pflegedienstleitung (Administrativer Anteil)</t>
  </si>
  <si>
    <t>Einrichtungsleitung</t>
  </si>
  <si>
    <t>BT</t>
  </si>
  <si>
    <t>Berechnungstage</t>
  </si>
  <si>
    <r>
      <t xml:space="preserve">Sonstige Dienste </t>
    </r>
    <r>
      <rPr>
        <sz val="9"/>
        <rFont val="Arial"/>
        <family val="2"/>
      </rPr>
      <t>(z.B. Freiwilligendienste) ges., einschl. AG- und AV-Anteil</t>
    </r>
  </si>
  <si>
    <r>
      <t>Leitung der Einrichtung</t>
    </r>
    <r>
      <rPr>
        <sz val="9"/>
        <rFont val="Arial"/>
        <family val="2"/>
      </rPr>
      <t xml:space="preserve"> ges., einschl. Zuschläge + AG- und AV-Anteil</t>
    </r>
  </si>
  <si>
    <r>
      <t>Technischer Dienst</t>
    </r>
    <r>
      <rPr>
        <sz val="9"/>
        <rFont val="Arial"/>
        <family val="2"/>
      </rPr>
      <t xml:space="preserve"> ges., einschl. Zuschläge + AG- und AV-Anteil</t>
    </r>
  </si>
  <si>
    <r>
      <t xml:space="preserve">Personalschlüssel 
</t>
    </r>
    <r>
      <rPr>
        <sz val="10"/>
        <rFont val="Arial"/>
        <family val="2"/>
      </rPr>
      <t>(Pflege und Betreuung + nicht administrativer Anteil PDL)</t>
    </r>
  </si>
  <si>
    <r>
      <t xml:space="preserve">Personal
</t>
    </r>
    <r>
      <rPr>
        <sz val="10"/>
        <rFont val="Arial"/>
        <family val="2"/>
      </rPr>
      <t>in VZK
(letzte 12 Monate)</t>
    </r>
  </si>
  <si>
    <r>
      <t xml:space="preserve">Personal
</t>
    </r>
    <r>
      <rPr>
        <sz val="10"/>
        <rFont val="Arial"/>
        <family val="2"/>
      </rPr>
      <t>in VZK
(prospektiv 12 Monate)</t>
    </r>
  </si>
  <si>
    <t>Plätze:</t>
  </si>
  <si>
    <r>
      <t xml:space="preserve">                  </t>
    </r>
    <r>
      <rPr>
        <sz val="10"/>
        <rFont val="Arial"/>
        <family val="2"/>
      </rPr>
      <t>Anlage 1 - Personalkostenaufstellung</t>
    </r>
  </si>
  <si>
    <r>
      <t xml:space="preserve">                  </t>
    </r>
    <r>
      <rPr>
        <sz val="10"/>
        <rFont val="Arial"/>
        <family val="2"/>
      </rPr>
      <t>Anlage 2 - Bewohnerbeirat gemäß § 85 Absatz 3 Satz 2 SGB XI</t>
    </r>
  </si>
  <si>
    <t>Bitte überprüfen Sie die vollständige Übernahme und die sachgerechte Zuordnung Ihrer prospektiven Kosten!</t>
  </si>
  <si>
    <t>Alle Pflegegrade</t>
  </si>
  <si>
    <t>Auslastung an den Belegtagen</t>
  </si>
  <si>
    <t>EEE</t>
  </si>
  <si>
    <t>Differenz zum prospektiv beantragten Budget</t>
  </si>
  <si>
    <r>
      <t xml:space="preserve">I. Personalkosten </t>
    </r>
    <r>
      <rPr>
        <sz val="10"/>
        <rFont val="Arial"/>
        <family val="2"/>
      </rPr>
      <t>gesamt, einschl. Zuschläge + AG- und AV-Anteil</t>
    </r>
  </si>
  <si>
    <t>bis</t>
  </si>
  <si>
    <t>Bemerkungen</t>
  </si>
  <si>
    <t>Kontrollsumme:</t>
  </si>
  <si>
    <t>körperbehinderte Pflegebedürftige</t>
  </si>
  <si>
    <t>geistig behinderte Pflegebedürftige</t>
  </si>
  <si>
    <t>pflegebedürftige Kinder und Jugendliche</t>
  </si>
  <si>
    <t>pflegebedürftige Erwachsene</t>
  </si>
  <si>
    <t>Pflegebedürftige mit apallischem Syndrom</t>
  </si>
  <si>
    <t>MS-Kranke Pflegebedürftige</t>
  </si>
  <si>
    <t>Nettogrundfläche / Platz ohne Außenanlagen in qm²</t>
  </si>
  <si>
    <t xml:space="preserve">(Gesamtnutzfläche durch Plätze) </t>
  </si>
  <si>
    <t>weitergehende Unterlagen gemäß § 85 (3) SGB XI zur Plausibilisierung der Antragsunterlagen (nur auf Anforderung nachzureichen)</t>
  </si>
  <si>
    <t>Stammdatenblatt</t>
  </si>
  <si>
    <t>Fragebogen</t>
  </si>
  <si>
    <r>
      <t>1)</t>
    </r>
    <r>
      <rPr>
        <b/>
        <sz val="10"/>
        <rFont val="Times New Roman"/>
        <family val="1"/>
      </rPr>
      <t xml:space="preserve">    </t>
    </r>
  </si>
  <si>
    <t>Berechnungsmuster</t>
  </si>
  <si>
    <t>Dem Bewohnerbeirat wurden im Rahmen der Besprechung folgende Unterlagen zur Entgelterhöhung vorgelegt:</t>
  </si>
  <si>
    <t>-</t>
  </si>
  <si>
    <t>Es wurde darauf hingewiesen, dass der Bewohnerbeirat eine eigene schriftliche Stellungnahme binnen einer 4 Wochenfrist abgeben kann, die den Kostenträgern mit den anderen Unterlagen vorgelegt wird.</t>
  </si>
  <si>
    <t>Farbliche Hervorhebungen</t>
  </si>
  <si>
    <t>Eingabefelder:</t>
  </si>
  <si>
    <t>Eingaben in das Arbeitsblatt erforderlich</t>
  </si>
  <si>
    <t>Spaltenköpfe</t>
  </si>
  <si>
    <t>prospektive Werte bzw. Berechnungen</t>
  </si>
  <si>
    <t>aktuelle Werte bzw. Werte der vergangenen 12 Monate</t>
  </si>
  <si>
    <t>Der Bewohnerbeirat nimmt das Erhöhungsbegehren der Einrichtung zur Kenntnis und wird ggf. eine schriftliche Stellungnahme nachreichen.</t>
  </si>
  <si>
    <t xml:space="preserve"> 1:</t>
  </si>
  <si>
    <t>zu finden im Arbeitsblatt:</t>
  </si>
  <si>
    <t>Einrichtungseinheitlicher Eigenanteil</t>
  </si>
  <si>
    <t>Leistungsart: Vollstationäre Pflege</t>
  </si>
  <si>
    <t>U &amp; V %</t>
  </si>
  <si>
    <t>U &amp; V</t>
  </si>
  <si>
    <t>Zurück zur Checkliste</t>
  </si>
  <si>
    <r>
      <t>Pflegegrad 1</t>
    </r>
    <r>
      <rPr>
        <sz val="10"/>
        <rFont val="Arial"/>
        <family val="2"/>
      </rPr>
      <t xml:space="preserve">      </t>
    </r>
  </si>
  <si>
    <r>
      <t>Pflegegrad 2</t>
    </r>
    <r>
      <rPr>
        <sz val="10"/>
        <rFont val="Arial"/>
        <family val="2"/>
      </rPr>
      <t xml:space="preserve">    </t>
    </r>
  </si>
  <si>
    <t>Die weiß hinterlegten Zellen sind mit der Tabelle "Berechnungs-muster" verknüpft. Solange keine Werte im Fragebogen und der Anlage 1 "Personalkosten" eingetragen sind, zeigen die Zellen "#DIV/0!" an. Wenn alle Angaben eingetragen sind, erfolgt im "Berechnungsmuster" die Kalkulation der Entgelte, deren Ergebnisse dann in den links stehenden Zellen erscheinen.</t>
  </si>
  <si>
    <t>Verbandszugehörigkeit:</t>
  </si>
  <si>
    <t>Summe Budget gemäß alter Pflegesätze</t>
  </si>
  <si>
    <t>Adressverzeichnis für die Zusendung der Verhandlungsunterlagen</t>
  </si>
  <si>
    <t>e-mail:</t>
  </si>
  <si>
    <t>sabine.horvath@plus.aok.de</t>
  </si>
  <si>
    <t>patrick.haupt@plus.aok.de</t>
  </si>
  <si>
    <t>susanne.schweickert@plus.aok.de</t>
  </si>
  <si>
    <t>iris.albold@plus.aok.de</t>
  </si>
  <si>
    <t>Stephan.Fonfara@svlfg.de</t>
  </si>
  <si>
    <t xml:space="preserve">Joerg.Uthmann@pkv.de </t>
  </si>
  <si>
    <t>Bewohner der Einrichtung</t>
  </si>
  <si>
    <t xml:space="preserve">In dieser Verkleinerung passt der Ausdruck auf eine Seite DIN A4. </t>
  </si>
  <si>
    <t>Die Eingabe der prospektiven Belegung als auch des Auslastungsgrades erfolgt im Tabellenblatt "Berechnungsmuster".</t>
  </si>
  <si>
    <t>▼</t>
  </si>
  <si>
    <t>Konto gem. PBV (nachrichtlich)</t>
  </si>
  <si>
    <t>Monatliche Zahlungen (AN-Brutto)</t>
  </si>
  <si>
    <t>Einmalzahlungen</t>
  </si>
  <si>
    <t>Grundlohn/-gehalt</t>
  </si>
  <si>
    <t>Die Funktion Zeilen einfügen bzw. löschen finden Sie im Registerblatt "Start" auf der Multifunktionsleiste unter der Gruppe "Zellen" - Office 2007 bis 2010</t>
  </si>
  <si>
    <t>Bearbeitungshinweise zum Arbeitsblatt "Anlage 1 Personalkosten"</t>
  </si>
  <si>
    <t>Der rote Keil kennzeichnet die Spalten mit ungeschützten Formeln.</t>
  </si>
  <si>
    <t>Hinweise zum Ausdruck</t>
  </si>
  <si>
    <t>Allgemein</t>
  </si>
  <si>
    <t>Für den Ausdruck dieser Datei ist grundsätzlich das Format A4 mit Seitenrändern von je 5 mm voreingestellt. Sollte Ihr Drucker größere Seitenränder erfordern, können Sie diese Voreinstellung durch Skalierung an die Möglichkeiten Ihres Druckers anpassen:</t>
  </si>
  <si>
    <t>Sie erreichen so, dass der für den Ausdruck bestimmte Text auf eine Seitenbreite passt.</t>
  </si>
  <si>
    <t>Seite "Berechnungsmuster"</t>
  </si>
  <si>
    <t>Voreingestellt ist das Format DIN A3 hochkant. An das Format A4 passen Sie Ihren Ausdruck wie folgt an:</t>
  </si>
  <si>
    <t>Mittagsmenü zur Auswahl</t>
  </si>
  <si>
    <t>Wunschessen</t>
  </si>
  <si>
    <t>chronisch psychisch Erkrankte</t>
  </si>
  <si>
    <t>als jährliche Angabe</t>
  </si>
  <si>
    <t>Wartung und Unterhaltung*</t>
  </si>
  <si>
    <t>*  Sofern in der Wartung Instandsetzungsaufwendungen im Sinne des § 82 SGB XI entstanden sind, müssen diese bei den Investitionskosten berücksichtigt werden.</t>
  </si>
  <si>
    <t>6010, 6110, 6210</t>
  </si>
  <si>
    <t>6020, 6120, 6220</t>
  </si>
  <si>
    <t>6030, 6130, 6230</t>
  </si>
  <si>
    <t>6000, 6100, 6200</t>
  </si>
  <si>
    <t>6040, 6140, 6240</t>
  </si>
  <si>
    <t>6050, 6150, 6250</t>
  </si>
  <si>
    <t>6060, 6160, 6260</t>
  </si>
  <si>
    <t>6500-6550</t>
  </si>
  <si>
    <t>6620-6690</t>
  </si>
  <si>
    <t>6700-6760</t>
  </si>
  <si>
    <t>6800-6819</t>
  </si>
  <si>
    <t>6820-6829</t>
  </si>
  <si>
    <t>6830-6836</t>
  </si>
  <si>
    <t>6840-6898</t>
  </si>
  <si>
    <t>6950-6971</t>
  </si>
  <si>
    <t>7100- 7159</t>
  </si>
  <si>
    <t>7710-7717</t>
  </si>
  <si>
    <t>AG-AV</t>
  </si>
  <si>
    <t>Anteil Arbeitgeber an der Sozialversicherung und Altersversorgung</t>
  </si>
  <si>
    <t xml:space="preserve">Belegungstage (Belegungsstruktur) </t>
  </si>
  <si>
    <t>Berech-nungstage (BT)</t>
  </si>
  <si>
    <t>AOK PLUS</t>
  </si>
  <si>
    <r>
      <t xml:space="preserve">Personal-kosten gesamt  </t>
    </r>
    <r>
      <rPr>
        <sz val="10"/>
        <rFont val="Arial"/>
        <family val="2"/>
      </rPr>
      <t xml:space="preserve">
inkl. AG-AV-Anteil &amp; Zuschläge in €/Jahr</t>
    </r>
  </si>
  <si>
    <r>
      <t>Pflege- &amp; Betreuungsdienste</t>
    </r>
    <r>
      <rPr>
        <sz val="9"/>
        <rFont val="Arial"/>
        <family val="2"/>
      </rPr>
      <t xml:space="preserve"> ges., einschl. Zuschläge + AG- und AV-Anteil</t>
    </r>
  </si>
  <si>
    <r>
      <t>Hauswirtschaftsdienste</t>
    </r>
    <r>
      <rPr>
        <sz val="9"/>
        <rFont val="Arial"/>
        <family val="2"/>
      </rPr>
      <t xml:space="preserve"> ges., einschl.Zuschläge + AG- und AV-Anteil</t>
    </r>
  </si>
  <si>
    <t>Steuern, Abgaben, Versicherungen gesamt</t>
  </si>
  <si>
    <r>
      <t xml:space="preserve">Verwaltung </t>
    </r>
    <r>
      <rPr>
        <sz val="9"/>
        <rFont val="Arial"/>
        <family val="2"/>
      </rPr>
      <t>ges., einschl. AG- und AV-Anteil</t>
    </r>
  </si>
  <si>
    <t>Zusätzliche Betreuungskräfte nach § 43b SGB XI</t>
  </si>
  <si>
    <t>SUMME Zusätzl. Betrkr. nach § 43b SGB XI</t>
  </si>
  <si>
    <t>SUMME Verwaltungskräfte</t>
  </si>
  <si>
    <t>Entgelt-gruppe / Stufe</t>
  </si>
  <si>
    <t>dauerbeatmungspfl. Pflegebedürftige</t>
  </si>
  <si>
    <t>geronto-psych. veränderte Pflegebedürftige</t>
  </si>
  <si>
    <t>Aidskranke Pflegebedürftige</t>
  </si>
  <si>
    <t>Antragsunterlagen zur Vorbereitung der Pflegesatzverhandlung für stationäre Pflegeeinrichtungen gemäß § 85 Abs. 3 SGB XI</t>
  </si>
  <si>
    <t xml:space="preserve">Jahres-sonder-
zahlung/ 
Weihnachts-
geld </t>
  </si>
  <si>
    <r>
      <t xml:space="preserve">inkl. Zuschläge, AG- &amp; AV-Anteil </t>
    </r>
    <r>
      <rPr>
        <u/>
        <sz val="8"/>
        <rFont val="Arial Narrow"/>
        <family val="2"/>
      </rPr>
      <t>ohne</t>
    </r>
    <r>
      <rPr>
        <sz val="8"/>
        <rFont val="Arial Narrow"/>
        <family val="2"/>
      </rPr>
      <t xml:space="preserve"> Personalneben-kosten (BG, Fortbildung etc.)</t>
    </r>
  </si>
  <si>
    <r>
      <rPr>
        <b/>
        <sz val="12"/>
        <rFont val="Arial"/>
        <family val="2"/>
      </rPr>
      <t xml:space="preserve">Checkliste  </t>
    </r>
    <r>
      <rPr>
        <sz val="10"/>
        <rFont val="Arial"/>
        <family val="2"/>
      </rPr>
      <t xml:space="preserve">
für die Beantragung einer Vereinbarung über die Vergütung von Leistungen 
der vollstationären Pflege gemäß §§ 84, 85 und 87 SGB XI</t>
    </r>
  </si>
  <si>
    <t>Hinweis: Die Personalnebenkosten (BG, Schwerbehindertenabgabe, Sanierungsgeld, Weiterbildungskosten) werden im Fragebogen (Zeile 104) erfasst.</t>
  </si>
  <si>
    <t>Grundlagen</t>
  </si>
  <si>
    <t>Kapazität der Einrichtung</t>
  </si>
  <si>
    <t>Öffnungstage pro Jahr</t>
  </si>
  <si>
    <t>Betreuungsrelation</t>
  </si>
  <si>
    <t>Auslastungsquote in %</t>
  </si>
  <si>
    <t>Abwesenheitsabschlag in %</t>
  </si>
  <si>
    <t>Anteil</t>
  </si>
  <si>
    <t>Summe</t>
  </si>
  <si>
    <t>Pers.-Key</t>
  </si>
  <si>
    <t>Ø je VK</t>
  </si>
  <si>
    <t>Aufwand für zusätzliche Betreuung:</t>
  </si>
  <si>
    <t>Personalkosten Betreuungspersonal gesamt</t>
  </si>
  <si>
    <t>je VK</t>
  </si>
  <si>
    <t>Betriebsarzt, Impfstoffe, Arbeitsmedizinische Untersuch.</t>
  </si>
  <si>
    <t>Dienst- und Schutzkleidung etc.</t>
  </si>
  <si>
    <t>Sachkostenpauschale</t>
  </si>
  <si>
    <t>Gesamtkosten (Personal- und Sachkosten)</t>
  </si>
  <si>
    <t>Vergütungszuschlag § 43b SGB XI pro Tag</t>
  </si>
  <si>
    <t>Vergütungszuschlag § 43b SGB XI pro Monat</t>
  </si>
  <si>
    <t>Angaben zur Entgeltermittlung für den Zuschlagsbetrag nach § 43b SGB XI 
in vollstationären Pflegeeinrichtungen in Thüringen</t>
  </si>
  <si>
    <t>Versicherung, Verwaltungsbedarf, Materialien etc. + Kosten für Fort- und Weiterbildung inkl. An- und Abreise</t>
  </si>
  <si>
    <t>Berufsgenossenschaft und Schwerbehindertenabgabe</t>
  </si>
  <si>
    <t>Sonstige Personalnebenaufwendungen</t>
  </si>
  <si>
    <t>pro Jahr in €</t>
  </si>
  <si>
    <t xml:space="preserve">Angaben zur Entgeltermittlung für den Zuschlagsbetrag nach § 43b SGB XI </t>
  </si>
  <si>
    <t>Berechnung § 43b SGB XI</t>
  </si>
  <si>
    <t>Gesamtbrutto</t>
  </si>
  <si>
    <t>gemäß Angaben aus Anlage 1 Personalkosten</t>
  </si>
  <si>
    <t>Anschrift des Trägers:</t>
  </si>
  <si>
    <t>Verhandlungs- und Abschlussvollmacht</t>
  </si>
  <si>
    <t>Stempel</t>
  </si>
  <si>
    <t>Rechtsverbindliche Unterschrift</t>
  </si>
  <si>
    <t>wird hiermit in der Verhandlungssache des Trägers der Pflegeeinrichtung:</t>
  </si>
  <si>
    <t>./. Vertragsparteien nach § 85 (2) SGB XI</t>
  </si>
  <si>
    <t>Diese Vollmacht gilt bis auf Widerruf.</t>
  </si>
  <si>
    <t>Auskunftsberechtigte Personen:</t>
  </si>
  <si>
    <t>zur Durchführung des Pflegesatzverfahrens nach §§ 43b, 84, 85 und 87 SGB XI durch o.g. Träger Vollmacht erteilt.</t>
  </si>
  <si>
    <t>Diese Vollmacht ermächtigt zur Verhandlungsführung und Vereinbarung der Pflegevergütung, der Entgelte für Unterkunft und Verpflegung sowie des Vergütungszuschlages nach § 43b SGB XI.</t>
  </si>
  <si>
    <t>Die Vollmacht berechtigt den Bevollmächtigten weiterführend zur Einleitung und Durchführung sowie zur Vertretung in etwaigen Schiedsverfahren.
Der Bevollmächtigte ist befugt, die Vollmacht auf Dritte zu übertragen bzw. diesen Untervollmacht zu erteilen, die ihrerseits entsprechende Befugnisse haben.</t>
  </si>
  <si>
    <t>Rechtsverbindliche Unterschrift in Druckschrift</t>
  </si>
  <si>
    <t>Anlage 3 Mustervollmacht</t>
  </si>
  <si>
    <t>Landratsamt Altenburger Land</t>
  </si>
  <si>
    <t>Fachbereich Soziales, Jugend und Gesundheit</t>
  </si>
  <si>
    <t>FD Sozialhilfe</t>
  </si>
  <si>
    <t>Lindenaustraße 09</t>
  </si>
  <si>
    <t>04600 Altenburg</t>
  </si>
  <si>
    <t>Landratsamt Landkreis Gotha</t>
  </si>
  <si>
    <t>Sozialamt</t>
  </si>
  <si>
    <t>Mauerstraße 20</t>
  </si>
  <si>
    <t>99867 Gotha</t>
  </si>
  <si>
    <t>Landratsamt Landkreis Hildburghausen</t>
  </si>
  <si>
    <t>Jugend- und Sozialamt</t>
  </si>
  <si>
    <t>Wiesenstraße 18</t>
  </si>
  <si>
    <t>98646 Hildburghausen</t>
  </si>
  <si>
    <t>Landratsamt Kyffhäuserkreis</t>
  </si>
  <si>
    <t>Markt 8</t>
  </si>
  <si>
    <t>99706 Sondershausen</t>
  </si>
  <si>
    <t>sozialhilfe@altenburgerland.de</t>
  </si>
  <si>
    <t>sozial@kreis-gth.de</t>
  </si>
  <si>
    <t>sa@lrashk.thueringen.de</t>
  </si>
  <si>
    <t>Tel.: 03447 586-730</t>
  </si>
  <si>
    <t>Fax: 03447 586-720</t>
  </si>
  <si>
    <t>Fax: 03621 214-810</t>
  </si>
  <si>
    <t>Tel.: 03685 445-340</t>
  </si>
  <si>
    <t>Fax: 03685 445-580</t>
  </si>
  <si>
    <t>Fax: 03632 741-88561</t>
  </si>
  <si>
    <t>Fax: 036691 70-750</t>
  </si>
  <si>
    <t>Ägidienstraße 24</t>
  </si>
  <si>
    <t>37308 Heilbad Heiligenstadt</t>
  </si>
  <si>
    <t>Landratsamt Landkreis Greiz</t>
  </si>
  <si>
    <t>Dr.-Rathenau-Platz 11</t>
  </si>
  <si>
    <t>07973 Greiz</t>
  </si>
  <si>
    <t>Ritterstraße 14</t>
  </si>
  <si>
    <t>99310 Arnstadt</t>
  </si>
  <si>
    <t>Behringstraße 3</t>
  </si>
  <si>
    <t>99734 Nordhausen</t>
  </si>
  <si>
    <t>Oschitzer Straße 4</t>
  </si>
  <si>
    <t>07907 Schleiz</t>
  </si>
  <si>
    <t>Landratsamt Landkreis Saale-Holzland-Kreis</t>
  </si>
  <si>
    <t>Landratsamt Landkreis Eichsfeld</t>
  </si>
  <si>
    <t>Landratsamt des Ilm-Kreis</t>
  </si>
  <si>
    <t>Landratsamt Landkreis Nordhausen</t>
  </si>
  <si>
    <t>sozialamt@kreis-eic.de</t>
  </si>
  <si>
    <t>sozialamt@landkreis-greiz.de</t>
  </si>
  <si>
    <t>sozialamt@ilm-kreis.de</t>
  </si>
  <si>
    <t>fb.soziales@lrasok.thueringen.de</t>
  </si>
  <si>
    <r>
      <t xml:space="preserve">Ansprechpartner: </t>
    </r>
    <r>
      <rPr>
        <sz val="10"/>
        <rFont val="Arial"/>
        <family val="2"/>
      </rPr>
      <t>Frau Krause / Frau Deckert</t>
    </r>
  </si>
  <si>
    <t>Landratsamt Landkreis Saale-Orla-Kreis</t>
  </si>
  <si>
    <t>Fax: 03606 650-9060</t>
  </si>
  <si>
    <t>Tel.: 03661 876-358 /-382</t>
  </si>
  <si>
    <t>Fax: 03661 876-77-321</t>
  </si>
  <si>
    <t>Tel.: 03628 738-301</t>
  </si>
  <si>
    <t>Fax: 03628 738-399</t>
  </si>
  <si>
    <t>Tel.: 03663 488-865 /930</t>
  </si>
  <si>
    <t>Fax: 03663 488-492</t>
  </si>
  <si>
    <t>Landratsamt Saalfeld-Rudolstadt</t>
  </si>
  <si>
    <t>Fachbereich Jugend, Soziales und Gesundheit</t>
  </si>
  <si>
    <t>Rainweg 81</t>
  </si>
  <si>
    <t>07318 Saalfeld</t>
  </si>
  <si>
    <t>Wielandstraße 4</t>
  </si>
  <si>
    <t>99610 Sömmerda</t>
  </si>
  <si>
    <t>Landratsamt Unstrut-Hainich-Kreis</t>
  </si>
  <si>
    <t>Fachdienst Soziales</t>
  </si>
  <si>
    <t>Lindenbühl 28/29</t>
  </si>
  <si>
    <t>99974 Mühlhausen</t>
  </si>
  <si>
    <t>Fachbereich Soziales, Jugend und Gesundheit –Sozialplanung-</t>
  </si>
  <si>
    <t>Obertshäuser Platz 1</t>
  </si>
  <si>
    <t>98617 Meiningen</t>
  </si>
  <si>
    <t>Bahnhofstraße 66</t>
  </si>
  <si>
    <t>96515 Sonneberg</t>
  </si>
  <si>
    <t>Erzberger Allee 14</t>
  </si>
  <si>
    <t>36433 Bad Salzungen</t>
  </si>
  <si>
    <t>Tel.: 03671 823-694</t>
  </si>
  <si>
    <t>Fax: 03671 823-595</t>
  </si>
  <si>
    <t>heike.voigt@kreis-slf.de</t>
  </si>
  <si>
    <t>Landratsamt Landkreis Schmalkalden-Meiningen</t>
  </si>
  <si>
    <t>Landratsamt Landkreis Sömmerda</t>
  </si>
  <si>
    <t>Tel.: 03634 354-745</t>
  </si>
  <si>
    <t>Fax: 03634 354-789</t>
  </si>
  <si>
    <t>sozialamt@lra-soemmerda.de</t>
  </si>
  <si>
    <t>Fax: 03601 80-2201</t>
  </si>
  <si>
    <t>Fax: 03695 6170-99</t>
  </si>
  <si>
    <t>Tel.: 03644 540-741</t>
  </si>
  <si>
    <t>Fax: 03644 540-850</t>
  </si>
  <si>
    <t>Anlage 3 Mustervollmacht (optional)</t>
  </si>
  <si>
    <t>5)</t>
  </si>
  <si>
    <t>8)</t>
  </si>
  <si>
    <r>
      <t xml:space="preserve">Konto gem. PBV - (Stand 01.01.2017) </t>
    </r>
    <r>
      <rPr>
        <b/>
        <sz val="10"/>
        <color indexed="10"/>
        <rFont val="Arial"/>
        <family val="2"/>
      </rPr>
      <t>beispielhafte Aufzählung, gilt nicht abschließend</t>
    </r>
  </si>
  <si>
    <t>Telefon-Nr.</t>
  </si>
  <si>
    <t>E-Mailadresse:</t>
  </si>
  <si>
    <t>Geschäftsführung</t>
  </si>
  <si>
    <t>Ansprechpartner/-in für Pflegesatzverhandlung:</t>
  </si>
  <si>
    <t>6000 ff.; 6300 ff.; 7838 ff.</t>
  </si>
  <si>
    <r>
      <t xml:space="preserve">Sonstige Personalaufwendungen </t>
    </r>
    <r>
      <rPr>
        <b/>
        <u/>
        <sz val="9"/>
        <rFont val="Arial"/>
        <family val="2"/>
      </rPr>
      <t>mit Ausnahme der § 43b-Zuschläge</t>
    </r>
    <r>
      <rPr>
        <b/>
        <sz val="9"/>
        <rFont val="Arial"/>
        <family val="2"/>
      </rPr>
      <t xml:space="preserve"> </t>
    </r>
    <r>
      <rPr>
        <sz val="9"/>
        <rFont val="Arial"/>
        <family val="2"/>
      </rPr>
      <t>(BG, Schwerbehindertenabgabe, Sanierungsgeld, Weiterbildungskosten, Sachaufwendungen, Rückstellungen, pauschale Steuern, Impfungen)</t>
    </r>
  </si>
  <si>
    <t>7720 ff.</t>
  </si>
  <si>
    <t>Stadtverwaltung Erfurt</t>
  </si>
  <si>
    <t>Juri-Gagarin-Ring 150</t>
  </si>
  <si>
    <t>99084 Erfurt</t>
  </si>
  <si>
    <t>Stadtverwaltung Gera</t>
  </si>
  <si>
    <t>Fachdienstleiterin Frau Dr. Brehme</t>
  </si>
  <si>
    <t>Gagarinstraße 99 - 101</t>
  </si>
  <si>
    <t>07545 Gera</t>
  </si>
  <si>
    <t>Fachdienstleiterin Frau Wolf</t>
  </si>
  <si>
    <t>Lutherplatz 3</t>
  </si>
  <si>
    <t>07743 Jena</t>
  </si>
  <si>
    <t xml:space="preserve">Amtsleiter Herr Turczynski </t>
  </si>
  <si>
    <t>Friedrich-König-Straße 42</t>
  </si>
  <si>
    <t>98527 Suhl</t>
  </si>
  <si>
    <t>Stadtverwaltung Weimar</t>
  </si>
  <si>
    <t>99421 Weimar</t>
  </si>
  <si>
    <t>fd-soziales@jena.de</t>
  </si>
  <si>
    <t>sozialamt@stadtsuhl.de</t>
  </si>
  <si>
    <r>
      <t>Stadtverwaltung Jena</t>
    </r>
    <r>
      <rPr>
        <sz val="10"/>
        <color indexed="8"/>
        <rFont val="Arial"/>
        <family val="2"/>
      </rPr>
      <t xml:space="preserve"> </t>
    </r>
  </si>
  <si>
    <r>
      <t>Stadtverwaltung Suhl</t>
    </r>
    <r>
      <rPr>
        <sz val="10"/>
        <color indexed="8"/>
        <rFont val="Arial"/>
        <family val="2"/>
      </rPr>
      <t xml:space="preserve"> </t>
    </r>
  </si>
  <si>
    <t>Telefon: 0361 6556101</t>
  </si>
  <si>
    <t>Telefax: 0361 6556109</t>
  </si>
  <si>
    <t>Telefon: 0365 8383100 oder -1</t>
  </si>
  <si>
    <t>Telefax: 0365 8383105</t>
  </si>
  <si>
    <t>Telefon: 03641 494601</t>
  </si>
  <si>
    <t>Telefax: 03641 494604</t>
  </si>
  <si>
    <t>Telefon: 03681 742874</t>
  </si>
  <si>
    <t>Telefax: 03681 742875</t>
  </si>
  <si>
    <t>Telefax: 03643 762961</t>
  </si>
  <si>
    <t>Adressverzeichnis der Sozialämter der kreisfreien Städte</t>
  </si>
  <si>
    <t>Status (Zutreffendes bitte ankreuzen)</t>
  </si>
  <si>
    <t>PLZ / Ort</t>
  </si>
  <si>
    <t>Sollten Sie eine Formel dennoch überschrieben haben, verwenden Sie am besten den Befehl "Rückgängig" bis zu der fehlerhaften Eingabe und beginnen ab da von Neuem.</t>
  </si>
  <si>
    <t>Rufen Sie im Menü "Seitenlayout" / "Seite" den Dialog "Seite einrichten" auf.
Verringern Sie den voreingestellten Skalierungsgrad auf die nächstniedrigere Stufe.</t>
  </si>
  <si>
    <t>Rufen Sie im Menü "Seitenlayout" / "Seite" den Dialog "Seite einrichten" auf.
Ändern Sie das voreingestellte Papierformat von A3 zu A4 (Register "Papierfomat") und die voreingestellte Skalierung von 100 % auf 70 % der Normalgröße.</t>
  </si>
  <si>
    <t>Sonstige Personalaufwendungen mit Ausnahme der § 43b-Zuschläge (BG, Schwerbehindertenabgabe, Sanierungsgeld, Weiterbildungskosten, Sachaufwendungen, Rückstellungen, pauschale Steuern, Impfungen)</t>
  </si>
  <si>
    <t>Nacht-, Sonntags- und Feiertags-zuschläge</t>
  </si>
  <si>
    <t>SV-pflichtige Zuschläge/ Zulagen</t>
  </si>
  <si>
    <t>SV-freie Zuschläge/ Zulagen</t>
  </si>
  <si>
    <t>JSZ</t>
  </si>
  <si>
    <t>Jahressonderzahlung</t>
  </si>
  <si>
    <t xml:space="preserve">lt. Entgelttabelle </t>
  </si>
  <si>
    <t>z.B. Samstags-, Überstd.-, Erschwernis-zuschläge etc.</t>
  </si>
  <si>
    <t>Eigenanteil Pflege/U&amp;V (IST)</t>
  </si>
  <si>
    <t>Eigenanteil Pflege/U&amp;V 
(prospektiv)</t>
  </si>
  <si>
    <t>Abw. EA Pflege/U&amp;V zum VJ.</t>
  </si>
  <si>
    <t>EA</t>
  </si>
  <si>
    <t>Eigenanteil</t>
  </si>
  <si>
    <t>täglich</t>
  </si>
  <si>
    <t>monatlich</t>
  </si>
  <si>
    <t>jährlich</t>
  </si>
  <si>
    <t>Erträge Pflege-kasse</t>
  </si>
  <si>
    <t>Für Nebenrechnungen und Notizen (Bitte nicht ausdrucken)</t>
  </si>
  <si>
    <t>Für Nebenrechnungen</t>
  </si>
  <si>
    <t>nachrichtlich</t>
  </si>
  <si>
    <t>Differenz</t>
  </si>
  <si>
    <t>Personalkosten gesamt in Euro pro Jahr</t>
  </si>
  <si>
    <t>Personalaufwand in Euro pro Jahr</t>
  </si>
  <si>
    <t>in Euro pro Jahr</t>
  </si>
  <si>
    <t>inkl. AG-AV-Anteil &amp; Zuschläge, JSZ/ Weihnachtsgeld</t>
  </si>
  <si>
    <t>Personalaufwand in Euro pro Monat</t>
  </si>
  <si>
    <t>Ausbildungsvergütung</t>
  </si>
  <si>
    <r>
      <t xml:space="preserve">Qualifikation / Ausbildung
</t>
    </r>
    <r>
      <rPr>
        <sz val="9.5"/>
        <rFont val="Arial"/>
        <family val="2"/>
      </rPr>
      <t>(bei Bedarf auch Angabe der Funktion/Tätigkeit)</t>
    </r>
  </si>
  <si>
    <t>Personalnummer</t>
  </si>
  <si>
    <t>Zuschläge § 84 Abs.2 SGB XI</t>
  </si>
  <si>
    <t>GB 1 / 2.1 Stab Sozialplanung/Controlling</t>
  </si>
  <si>
    <t>sozialplanung@lrandh.thueringen.de</t>
  </si>
  <si>
    <t>koehleri@lrahbn.thueringen.de</t>
  </si>
  <si>
    <t>hesse@lrahbn.thueringen.de</t>
  </si>
  <si>
    <t>Fachdienst Soziale Hilfen</t>
  </si>
  <si>
    <t>Tel.: 03601 80-2204</t>
  </si>
  <si>
    <t>Tel.: 03693 485-8504</t>
  </si>
  <si>
    <t>Fax: 03693 485-8570</t>
  </si>
  <si>
    <t>Landratsamt Sonneberg</t>
  </si>
  <si>
    <t>Amt für Teilhabe und Soziales</t>
  </si>
  <si>
    <t>Fax: 03675 871-404</t>
  </si>
  <si>
    <t>Adressverzeichnis Pflegekassen</t>
  </si>
  <si>
    <t>Hinweise zur Einreichung der Anträge</t>
  </si>
  <si>
    <t xml:space="preserve"> Stefan Koschine</t>
  </si>
  <si>
    <t>stefan.koschine@barmer.de</t>
  </si>
  <si>
    <t>zuständig für die Gebiete: Eichsfeld, Gotha, Ilm-Kreis, Kyffhäuser-Kreis, Landkreis Nordhausen, Landkreis Saalfeld-Rudolstadt, Landkreis Sömmerda</t>
  </si>
  <si>
    <t xml:space="preserve">Arbeitsgemeinschaft der Ersatzkassen (vdek) – 
vertretend durch die vdek-Landesvertretung und die BARMER </t>
  </si>
  <si>
    <t xml:space="preserve"> Verband der Ersatzkassen e.V. (vdek)</t>
  </si>
  <si>
    <t xml:space="preserve"> Dominik Raasch</t>
  </si>
  <si>
    <t xml:space="preserve"> Lucas-Cranach-Platz 2</t>
  </si>
  <si>
    <t xml:space="preserve"> Telefon: 0361 44252-32</t>
  </si>
  <si>
    <t xml:space="preserve"> Telefon: 0800 333004-252213</t>
  </si>
  <si>
    <t>Verteiler</t>
  </si>
  <si>
    <t>Hinweise</t>
  </si>
  <si>
    <r>
      <t xml:space="preserve">Folgende Antragsdokumente sind vollständig ausgefüllt und unterschrieben </t>
    </r>
    <r>
      <rPr>
        <b/>
        <u/>
        <sz val="10"/>
        <rFont val="Arial"/>
        <family val="2"/>
      </rPr>
      <t xml:space="preserve">stets </t>
    </r>
    <r>
      <rPr>
        <b/>
        <sz val="10"/>
        <rFont val="Arial"/>
        <family val="2"/>
      </rPr>
      <t xml:space="preserve">bei der </t>
    </r>
    <r>
      <rPr>
        <b/>
        <u/>
        <sz val="10"/>
        <rFont val="Arial"/>
        <family val="2"/>
      </rPr>
      <t>AOK PLUS</t>
    </r>
    <r>
      <rPr>
        <b/>
        <sz val="10"/>
        <rFont val="Arial"/>
        <family val="2"/>
      </rPr>
      <t xml:space="preserve"> </t>
    </r>
    <r>
      <rPr>
        <b/>
        <u/>
        <sz val="10"/>
        <rFont val="Arial"/>
        <family val="2"/>
      </rPr>
      <t>und</t>
    </r>
    <r>
      <rPr>
        <b/>
        <sz val="10"/>
        <rFont val="Arial"/>
        <family val="2"/>
      </rPr>
      <t xml:space="preserve"> dem </t>
    </r>
    <r>
      <rPr>
        <b/>
        <u/>
        <sz val="10"/>
        <rFont val="Arial"/>
        <family val="2"/>
      </rPr>
      <t>zuständigen örtlichen Sozialhilfeträger</t>
    </r>
    <r>
      <rPr>
        <b/>
        <sz val="10"/>
        <rFont val="Arial"/>
        <family val="2"/>
      </rPr>
      <t xml:space="preserve"> </t>
    </r>
    <r>
      <rPr>
        <b/>
        <u/>
        <sz val="10"/>
        <rFont val="Arial"/>
        <family val="2"/>
      </rPr>
      <t>im Original</t>
    </r>
    <r>
      <rPr>
        <b/>
        <sz val="10"/>
        <rFont val="Arial"/>
        <family val="2"/>
      </rPr>
      <t xml:space="preserve"> einzureichen. Darüber hinaus sind die Antragsdokumente zusätzlich </t>
    </r>
    <r>
      <rPr>
        <b/>
        <u/>
        <sz val="10"/>
        <rFont val="Arial"/>
        <family val="2"/>
      </rPr>
      <t>per Mail</t>
    </r>
    <r>
      <rPr>
        <b/>
        <sz val="10"/>
        <rFont val="Arial"/>
        <family val="2"/>
      </rPr>
      <t xml:space="preserve"> </t>
    </r>
    <r>
      <rPr>
        <b/>
        <u/>
        <sz val="12"/>
        <color indexed="10"/>
        <rFont val="Arial"/>
        <family val="2"/>
      </rPr>
      <t>im Excel-Format</t>
    </r>
    <r>
      <rPr>
        <b/>
        <sz val="12"/>
        <color indexed="10"/>
        <rFont val="Arial"/>
        <family val="2"/>
      </rPr>
      <t xml:space="preserve"> </t>
    </r>
    <r>
      <rPr>
        <b/>
        <sz val="10"/>
        <rFont val="Arial"/>
        <family val="2"/>
      </rPr>
      <t xml:space="preserve">an </t>
    </r>
    <r>
      <rPr>
        <b/>
        <u/>
        <sz val="10"/>
        <rFont val="Arial"/>
        <family val="2"/>
      </rPr>
      <t>alle betreffenden Vertragsparteien nach § 85 Abs. 2 SGB XI</t>
    </r>
    <r>
      <rPr>
        <b/>
        <sz val="10"/>
        <rFont val="Arial"/>
        <family val="2"/>
      </rPr>
      <t xml:space="preserve"> zu versenden.</t>
    </r>
    <r>
      <rPr>
        <sz val="10"/>
        <rFont val="Arial"/>
        <family val="2"/>
      </rPr>
      <t xml:space="preserve"> </t>
    </r>
    <r>
      <rPr>
        <sz val="8"/>
        <rFont val="Arial"/>
        <family val="2"/>
      </rPr>
      <t>(siehe Tabellenblatt 'Verteiler')</t>
    </r>
  </si>
  <si>
    <t>SV</t>
  </si>
  <si>
    <t>Sozialversicherung</t>
  </si>
  <si>
    <t>AVR</t>
  </si>
  <si>
    <t>Arbeitsvertragsrichtlinie/n</t>
  </si>
  <si>
    <t>BG</t>
  </si>
  <si>
    <t>Berufsgenossenschaft</t>
  </si>
  <si>
    <r>
      <t xml:space="preserve">Auch wenn der Träger der Sozialhilfe nicht Vertragspartei ist (5%-Hürde), erhält der zuständige örtliche Sozialhilfeträger dennoch immer die Antragsdokumente im Original zugesendet. </t>
    </r>
    <r>
      <rPr>
        <sz val="8"/>
        <rFont val="Arial"/>
        <family val="2"/>
      </rPr>
      <t>(Anschriftenliste siehe Tabellenblatt "Verteiler")</t>
    </r>
  </si>
  <si>
    <t>PBV</t>
  </si>
  <si>
    <t>Pflegebuchführungsverordnung</t>
  </si>
  <si>
    <t>(Bitte wählen Sie die AOK PLUS Thüringen aus.)</t>
  </si>
  <si>
    <t>Der zugrundeliegende Zeitraum für die Ermittlung der Vertragsparteien sind die letzten 12 Kalendermonate vor der Aufforderung zur Pflegesatzverhandlung. Bitte beachten Sie darüber hinaus die Erläuterungen im Tabellenblatt 'Hinweise'.</t>
  </si>
  <si>
    <t>AG-Anteil an der SV in Prozent →</t>
  </si>
  <si>
    <r>
      <t xml:space="preserve">Formeln bitte nicht über-
schreiben
</t>
    </r>
    <r>
      <rPr>
        <b/>
        <sz val="14"/>
        <color theme="5"/>
        <rFont val="Arial Narrow"/>
        <family val="2"/>
      </rPr>
      <t>▼</t>
    </r>
  </si>
  <si>
    <r>
      <t xml:space="preserve">Formeln bitte nicht über-
schreiben
</t>
    </r>
    <r>
      <rPr>
        <b/>
        <sz val="14"/>
        <color theme="5"/>
        <rFont val="Arial"/>
        <family val="2"/>
      </rPr>
      <t>▼</t>
    </r>
  </si>
  <si>
    <r>
      <t xml:space="preserve">Formeln bitte nicht
überschreiben
</t>
    </r>
    <r>
      <rPr>
        <b/>
        <sz val="14"/>
        <color rgb="FFC00000"/>
        <rFont val="Arial"/>
        <family val="2"/>
      </rPr>
      <t>▼</t>
    </r>
  </si>
  <si>
    <r>
      <t xml:space="preserve">Das Verfahren zur Ausbildungsvergütung nach </t>
    </r>
    <r>
      <rPr>
        <b/>
        <sz val="10"/>
        <rFont val="Arial"/>
        <family val="2"/>
      </rPr>
      <t>§ 82a SGB XI</t>
    </r>
    <r>
      <rPr>
        <sz val="10"/>
        <rFont val="Arial"/>
        <family val="2"/>
      </rPr>
      <t xml:space="preserve"> wird jährlich zum 01.09. über einen gesonderten PSK-Beschluss geregelt.</t>
    </r>
  </si>
  <si>
    <t>Die Lohnkosten in Fragebogen und Anlage 1 Personalkosten werden automatisch in das gesonderte Berechnungsmuster für die Vergütungszuschläge nach § 43b SGB XI übernommen.</t>
  </si>
  <si>
    <t>Antrag auf Zuschlag nach § 84 (9) SGB XI</t>
  </si>
  <si>
    <t>Zuschläge § 84 Abs. 2 SGB XI</t>
  </si>
  <si>
    <t xml:space="preserve"> 99097 Erfurt</t>
  </si>
  <si>
    <t>sozialamt@wartburgkreis.de</t>
  </si>
  <si>
    <t>I</t>
  </si>
  <si>
    <t>II</t>
  </si>
  <si>
    <t>III</t>
  </si>
  <si>
    <t>IV</t>
  </si>
  <si>
    <t>V</t>
  </si>
  <si>
    <t>Personal n. § 113c SGB XI (neu)</t>
  </si>
  <si>
    <t>HK - Hilfskraftäquivalent</t>
  </si>
  <si>
    <t>entspricht Personalschlüssel</t>
  </si>
  <si>
    <t>PK - Pflegekraftäquivalent</t>
  </si>
  <si>
    <t>PFK - Pflegefachkraftäquivalent</t>
  </si>
  <si>
    <t>Pflege- u. BetreuungHILFspersonal (ohne Ausbildung) in VK</t>
  </si>
  <si>
    <t>Pflege- u. BetreuungHILFspersonal (1-jährige Ausbildung) in VK</t>
  </si>
  <si>
    <t>Pflege- u. BetreuungFACHpersonal (3-jährige Ausbildung) in VK</t>
  </si>
  <si>
    <r>
      <rPr>
        <b/>
        <sz val="10.5"/>
        <rFont val="Arial"/>
        <family val="2"/>
      </rPr>
      <t>Berufsgruppen</t>
    </r>
  </si>
  <si>
    <t>Pflege im Sinne des SGB XI</t>
  </si>
  <si>
    <r>
      <rPr>
        <b/>
        <sz val="10.5"/>
        <rFont val="Arial"/>
        <family val="2"/>
      </rPr>
      <t>Pflege-FK</t>
    </r>
  </si>
  <si>
    <r>
      <rPr>
        <b/>
        <sz val="10.5"/>
        <rFont val="Arial"/>
        <family val="2"/>
      </rPr>
      <t>Betreuungs-FK</t>
    </r>
  </si>
  <si>
    <t>Altenpfleger*in</t>
  </si>
  <si>
    <t>Arbeitserzieher*in</t>
  </si>
  <si>
    <r>
      <rPr>
        <sz val="10.5"/>
        <rFont val="Arial"/>
        <family val="2"/>
      </rPr>
      <t>X</t>
    </r>
  </si>
  <si>
    <r>
      <rPr>
        <sz val="10.5"/>
        <rFont val="Arial"/>
        <family val="2"/>
      </rPr>
      <t>Beschäftigungs- und Arbeitstherapeut*in</t>
    </r>
  </si>
  <si>
    <r>
      <rPr>
        <sz val="10.5"/>
        <rFont val="Arial"/>
        <family val="2"/>
      </rPr>
      <t>Ergotherapeut*in</t>
    </r>
  </si>
  <si>
    <t>Erzieher*in</t>
  </si>
  <si>
    <t>Erziehungswissenschaftler*in</t>
  </si>
  <si>
    <r>
      <rPr>
        <sz val="10.5"/>
        <rFont val="Arial"/>
        <family val="2"/>
      </rPr>
      <t>Fachkraft für Arbeits- und Reittherapie</t>
    </r>
  </si>
  <si>
    <r>
      <rPr>
        <sz val="10.5"/>
        <rFont val="Arial"/>
        <family val="2"/>
      </rPr>
      <t>Fachkraft für Psychiatrische Pflege</t>
    </r>
  </si>
  <si>
    <r>
      <rPr>
        <sz val="10.5"/>
        <rFont val="Arial"/>
        <family val="2"/>
      </rPr>
      <t>Fachkraft für Psychiatrie / Psychische Gesundheit</t>
    </r>
  </si>
  <si>
    <r>
      <rPr>
        <sz val="10.5"/>
        <rFont val="Arial"/>
        <family val="2"/>
      </rPr>
      <t>Fachkraft für Soziale Arbeit</t>
    </r>
  </si>
  <si>
    <r>
      <rPr>
        <sz val="10.5"/>
        <rFont val="Arial"/>
        <family val="2"/>
      </rPr>
      <t>Fachpflegekraft für Geriatrie und Gerontopsychiatrie</t>
    </r>
  </si>
  <si>
    <t>Gesundheits- und Kinderkrankenpfleger*in</t>
  </si>
  <si>
    <t>Gesundheits- und Krankenpfleger*in</t>
  </si>
  <si>
    <t>Krankengymnast*in</t>
  </si>
  <si>
    <r>
      <rPr>
        <sz val="10.5"/>
        <rFont val="Arial"/>
        <family val="2"/>
      </rPr>
      <t>Krankenschwester, Krankenpfleger</t>
    </r>
  </si>
  <si>
    <r>
      <rPr>
        <sz val="10.5"/>
        <rFont val="Arial"/>
        <family val="2"/>
      </rPr>
      <t>Kunsttherapeut*in</t>
    </r>
  </si>
  <si>
    <r>
      <rPr>
        <sz val="10.5"/>
        <rFont val="Arial"/>
        <family val="2"/>
      </rPr>
      <t>Musiktherapeut*in</t>
    </r>
  </si>
  <si>
    <t>Physiotherapeut*in</t>
  </si>
  <si>
    <r>
      <rPr>
        <sz val="10.5"/>
        <rFont val="Arial"/>
        <family val="2"/>
      </rPr>
      <t>Pflegefachfrau, -fachmann</t>
    </r>
  </si>
  <si>
    <t>Sozialarbeiter*in</t>
  </si>
  <si>
    <r>
      <rPr>
        <sz val="10.5"/>
        <rFont val="Arial"/>
        <family val="2"/>
      </rPr>
      <t>Sport- und Bewegungstherapeut*in</t>
    </r>
  </si>
  <si>
    <r>
      <rPr>
        <sz val="10.5"/>
        <rFont val="Arial"/>
        <family val="2"/>
      </rPr>
      <t>Tanztherapeut*in</t>
    </r>
  </si>
  <si>
    <r>
      <rPr>
        <vertAlign val="superscript"/>
        <sz val="6"/>
        <rFont val="Arial"/>
        <family val="2"/>
      </rPr>
      <t>1</t>
    </r>
    <r>
      <rPr>
        <sz val="10.5"/>
        <rFont val="Arial"/>
        <family val="2"/>
      </rPr>
      <t xml:space="preserve"> Pflegefachkraft mit Zusatzqualifikation bzw. neuem geänderten Ausbildungsinhalt</t>
    </r>
  </si>
  <si>
    <t>Name der Pflegeeinrichtung:</t>
  </si>
  <si>
    <t xml:space="preserve">Institutionskennzeichen: </t>
  </si>
  <si>
    <t>prospektive Belegung SGB XI</t>
  </si>
  <si>
    <t>Prozent</t>
  </si>
  <si>
    <r>
      <t xml:space="preserve">Personalaufwendungen </t>
    </r>
    <r>
      <rPr>
        <sz val="14"/>
        <rFont val="Arial"/>
        <family val="2"/>
      </rPr>
      <t>für den zukünftigen Pflegesatzzeitraum</t>
    </r>
  </si>
  <si>
    <t xml:space="preserve">Anzahl in VZK prospektiv </t>
  </si>
  <si>
    <t>Pflege- &amp; Betreuungsdienste gesamt</t>
  </si>
  <si>
    <t>Hauswirtschaftsdienste gesamt</t>
  </si>
  <si>
    <t>Leitung der Einrichtung ges.</t>
  </si>
  <si>
    <t>Verwaltung ges.,</t>
  </si>
  <si>
    <t>Technischer Dienst ges.</t>
  </si>
  <si>
    <t>vollstationäre Plätze</t>
  </si>
  <si>
    <t>Anlage ThürWTG - Erlass zu Berufsabschlüssen, die zur Anerkennung als Fachkraft geeignet sind</t>
  </si>
  <si>
    <t>Sonderfunktionen</t>
  </si>
  <si>
    <t>weitere Funktionen</t>
  </si>
  <si>
    <t>SUMME weitere Funktionen</t>
  </si>
  <si>
    <t>Sonderfunktionen ges.</t>
  </si>
  <si>
    <t>Aktuelle Darstellung des Pflegepersonals für den prospektiven Pflegesatzzeitraum</t>
  </si>
  <si>
    <t>Zukünftige Personalausrichtung bei vollumfänglicher Umsetzung nach § 113c SGB XI bis 2025</t>
  </si>
  <si>
    <t>Platzzahl der Einrichtung</t>
  </si>
  <si>
    <t>Maximale Personal-
menge nach § 113c SGB XI</t>
  </si>
  <si>
    <t>Prospektive Personal-
menge Pflege</t>
  </si>
  <si>
    <t>Belegung</t>
  </si>
  <si>
    <t>Gesamtpersonal</t>
  </si>
  <si>
    <t xml:space="preserve">Maximaler Personalschlüssel </t>
  </si>
  <si>
    <t>Reihenfolge geändert</t>
  </si>
  <si>
    <t>Personalschlüssel je Pflegegrad</t>
  </si>
  <si>
    <t>vereinbart</t>
  </si>
  <si>
    <t>Pflege- und Betreuungsassistenzkräfte (mit mind. 1-jähriger Berufsausbildung) - QN 3</t>
  </si>
  <si>
    <t>Fachkraftquote nach § 113c SGB XI vollumfänglich</t>
  </si>
  <si>
    <t>Anlage 2 LQM Strukturbogen</t>
  </si>
  <si>
    <t>Vergütungszuschlag nach § 8 (6) SGB XI</t>
  </si>
  <si>
    <t>Prüfung</t>
  </si>
  <si>
    <t>Personalmenge</t>
  </si>
  <si>
    <t>Abgleich prosp. zu max.</t>
  </si>
  <si>
    <r>
      <t xml:space="preserve">Summe gesamt </t>
    </r>
    <r>
      <rPr>
        <b/>
        <sz val="11"/>
        <color rgb="FFFF0000"/>
        <rFont val="Arial"/>
        <family val="2"/>
      </rPr>
      <t>inkl. 43b Kräfte</t>
    </r>
    <r>
      <rPr>
        <b/>
        <sz val="11"/>
        <rFont val="Arial"/>
        <family val="2"/>
      </rPr>
      <t xml:space="preserve">: </t>
    </r>
  </si>
  <si>
    <t xml:space="preserve">gewählte Entlohnungsart:   </t>
  </si>
  <si>
    <t>IST</t>
  </si>
  <si>
    <t>Zuschläge nach § 84 Abs. 2 SGB XI</t>
  </si>
  <si>
    <t xml:space="preserve">Hierbei ist ein Unternehmerrisiko gemeint, welches das Risiko und Wagnisse umfasst. Forderungen von mehr als 2 % von den Gesamtkosten sind zu begründen und nachzuweisen. 
</t>
  </si>
  <si>
    <t xml:space="preserve">entspricht einer Auslastung von: </t>
  </si>
  <si>
    <r>
      <t xml:space="preserve">nachrichtlich: 
</t>
    </r>
    <r>
      <rPr>
        <b/>
        <sz val="10"/>
        <rFont val="Arial"/>
        <family val="2"/>
      </rPr>
      <t>Fachkraftquote</t>
    </r>
    <r>
      <rPr>
        <sz val="10"/>
        <rFont val="Arial"/>
        <family val="2"/>
      </rPr>
      <t xml:space="preserve"> für </t>
    </r>
    <r>
      <rPr>
        <b/>
        <u/>
        <sz val="10"/>
        <color rgb="FFFF0000"/>
        <rFont val="Arial"/>
        <family val="2"/>
      </rPr>
      <t>Pflege- und Betreuungsfachkräfte:</t>
    </r>
  </si>
  <si>
    <t xml:space="preserve">* verhandelte NN Stellen, die nicht besetzt sind, fließen nicht in den Bestandschutz ein. </t>
  </si>
  <si>
    <r>
      <t xml:space="preserve">Das gesonderte Erstattungsverfahren nach § 8 (6) SGB XI für zusätzliche Pflegefachkraftstellen </t>
    </r>
    <r>
      <rPr>
        <b/>
        <sz val="10"/>
        <rFont val="Arial"/>
        <family val="2"/>
      </rPr>
      <t>endet zum 30.06.2023</t>
    </r>
    <r>
      <rPr>
        <sz val="10"/>
        <rFont val="Arial"/>
        <family val="2"/>
      </rPr>
      <t>. Pflegeeinrichtungen, die zusätzliche Pflegefachkraftstellen nach § 8 (6) SGB XI vorhalten, müssen diese ab 01.07.2023 im Pflegesatzverfahren übernehmen (siehe Tabellenblatt Anlage 1 Personalkosten).</t>
    </r>
  </si>
  <si>
    <r>
      <t xml:space="preserve">Das gesonderte Vergütungsverfahren nach § 84 (9) SGB XI </t>
    </r>
    <r>
      <rPr>
        <b/>
        <sz val="10"/>
        <rFont val="Arial"/>
        <family val="2"/>
      </rPr>
      <t>endet zum 30.06.2023</t>
    </r>
    <r>
      <rPr>
        <sz val="10"/>
        <rFont val="Arial"/>
        <family val="2"/>
      </rPr>
      <t xml:space="preserve">. Danach sind diese Stellen in das reguläre Pflegesatzverfahren zu überführen. Pflegeeinrichtungen, die zusätzliche Pflegehilfskraftstellen nach § 84 (9) SGB XI vereinbart haben, müssen diese Stellen ab 01.07.2023 im Tabellenblatt "Anlage 1 Personalkosten" erfassen und sind zusätzlich zur Spitzabrechnung gemäß PSK-Abschluss verpflichtet (siehe Tabellenblatt "Spitzabrechnung § 84 Abs. 9"). </t>
    </r>
  </si>
  <si>
    <r>
      <t>Pflegefachkräfte + Pflegedienstleitung (nicht administrativer Anteil)</t>
    </r>
    <r>
      <rPr>
        <b/>
        <sz val="10"/>
        <rFont val="Arial"/>
        <family val="2"/>
      </rPr>
      <t xml:space="preserve"> - QN 4</t>
    </r>
  </si>
  <si>
    <r>
      <t xml:space="preserve">Pflege- &amp; Betreuungskräfte (ohne Berufsausbildung) - </t>
    </r>
    <r>
      <rPr>
        <b/>
        <sz val="10"/>
        <rFont val="Arial"/>
        <family val="2"/>
      </rPr>
      <t>QN 1+2</t>
    </r>
  </si>
  <si>
    <t>x</t>
  </si>
  <si>
    <t>max. lt. §113c SGB XI</t>
  </si>
  <si>
    <r>
      <t xml:space="preserve">Personalschlüssel :   1 zu
</t>
    </r>
    <r>
      <rPr>
        <sz val="10"/>
        <rFont val="Arial"/>
        <family val="2"/>
      </rPr>
      <t xml:space="preserve">Pflege &amp; Betreuung inkl. zusätzlicher Stellen (Zeile 37) </t>
    </r>
  </si>
  <si>
    <t>ohne § 43 b.</t>
  </si>
  <si>
    <t xml:space="preserve">Abgleich </t>
  </si>
  <si>
    <t xml:space="preserve">Pflegeeinrichtung </t>
  </si>
  <si>
    <t>Auslastungsquote lt. 4. Nachtrag zum vst RV vom 01.10.2023</t>
  </si>
  <si>
    <t>Platzzahl laut VV zwischen:</t>
  </si>
  <si>
    <t>0 - 39</t>
  </si>
  <si>
    <t>40 - 69</t>
  </si>
  <si>
    <t>70 - 109</t>
  </si>
  <si>
    <t>110 &amp; mehr</t>
  </si>
  <si>
    <r>
      <rPr>
        <b/>
        <i/>
        <sz val="10"/>
        <rFont val="Arial"/>
        <family val="2"/>
      </rPr>
      <t>mögliche Auslastungsgrade:</t>
    </r>
    <r>
      <rPr>
        <i/>
        <sz val="11"/>
        <rFont val="Arial"/>
        <family val="2"/>
      </rPr>
      <t xml:space="preserve">
</t>
    </r>
    <r>
      <rPr>
        <i/>
        <sz val="9"/>
        <rFont val="Arial"/>
        <family val="2"/>
      </rPr>
      <t>(höher als 98 % grds. immer vereinbar)</t>
    </r>
  </si>
  <si>
    <t xml:space="preserve">gewählte/r AVR/Tarif (nur Bindung/Anlehnung):   </t>
  </si>
  <si>
    <t>Auslastungsquote laut 4. und 5. Nachtrag zum vollstationären Rahmenvertrag nach § 75 SGB XI ab 01.10.2023</t>
  </si>
  <si>
    <r>
      <t xml:space="preserve">Die Antragsunterlagen sind gemäß § 85 Abs. 2 und Abs. 3 SGB XI den Pflegekassen und den zuständigen Trägern der Sozialhilfe, auf die in den 12 Kalendermonaten vor Beginn der Pflegesatzverhandlungen jeweils mehr als fünf vom Hundert der Berechnungstage der Pflegeeinrichtung entfallen, spätestens </t>
    </r>
    <r>
      <rPr>
        <u/>
        <sz val="10"/>
        <rFont val="Arial"/>
        <family val="2"/>
      </rPr>
      <t>sechs</t>
    </r>
    <r>
      <rPr>
        <sz val="10"/>
        <rFont val="Arial"/>
        <family val="2"/>
      </rPr>
      <t xml:space="preserve"> Wochen vor dem beantragten Vereinbarungszeitraum durch den Träger der Pflegeeinrichtung zuzustellen. Auch wenn der Träger der Sozialhilfe nicht Vertragspartei ist (5%-Hürde), erhält der zuständige örtliche Sozialhilfeträger dennoch immer die Antragsdokumente im Original zugesendet. (Anschriftenliste siehe Tabellenblatt "Verteiler")</t>
    </r>
  </si>
  <si>
    <t>§ 113c SGB XI Personalbemessung in vollstationären Pflegeeinrichtungen (sozialgesetzbuch-sgb.de)</t>
  </si>
  <si>
    <t>2023_02_22_Empfehlungen_nach_113c_Abs_4_SGB_XI.pdf (gkv-spitzenverband.de)</t>
  </si>
  <si>
    <t>laut Antrag:</t>
  </si>
  <si>
    <t xml:space="preserve">Kapazität in Bezug auf den Auslastungsgrad </t>
  </si>
  <si>
    <t xml:space="preserve">Berechnung auf Grundlage prospektiv </t>
  </si>
  <si>
    <t>*</t>
  </si>
  <si>
    <t>Mindestpersonalschlüssel 1:2,6 erreicht ja/nein :</t>
  </si>
  <si>
    <t>Pflege- und Betreuungsfachkräfte (QN 4)</t>
  </si>
  <si>
    <t>Pflege- und Betreuungskräfte ohne Ausbildung (QN 1&amp;2)</t>
  </si>
  <si>
    <t>Pflege- und Betreuungsassistenzkräfte mit mind. 1-jähriger Ausbildung (QN 3)</t>
  </si>
  <si>
    <t>Nach Abs. 8 Nr. 3 der Gemeinsamen Empfehlung nach § 113c Absatz 4 SGB XI zum Inhalt der Rahmenverträge nach § 75 Absatz 1 SGB XI i.V. m. § 113c Abs. 5 SGB XI in der vollstationären Pflege des GKV Spitzenverbands und den Vereinigungen der Träger der Pflegeinrichtungen auf Bundesebene, können Pflegehilfskräfte mit landesrechtlich geregelter Externenprüfung (sofern die Prüfung der regulären Helferprüfung entspricht) als Hilfskraftpersonal mit landesrechtlicher Helferausbildung mit mindestens einem Jahr Ausbildungsdauer gemäß § 113c Abs. 1 S. 1 Nr. 2 SGB XI angerechnet werden.</t>
  </si>
  <si>
    <t>PSK-Beschluss 04/2023 Personalbemessung</t>
  </si>
  <si>
    <t>Die Vereinbarung eines höheren Auslastungsgrades in der jeweiligen Kategorie ist möglich.</t>
  </si>
  <si>
    <t>Definition Hilfskräfte laut gemeinsamer Empfehlung nach § 113c Absatz 4 SGB XI und Pflegeunterstützungs- und Entlastungsgesetz (PUEG):</t>
  </si>
  <si>
    <t>Hinweis zu QN 3:</t>
  </si>
  <si>
    <t>Für die abschließende Bewertung, ob Betreuungskräften ein vergleichbares QN-3 Niveau zugeordnet werden kann, bedarf es noch einer landesrechtlichen Regelung.</t>
  </si>
  <si>
    <r>
      <t xml:space="preserve">In diesem Arbeitsblatt sind Formeln in den Spalten A, I und Q sowie S, T und U teilweise nicht geschützt. Dies hat technische Gründe. 
</t>
    </r>
    <r>
      <rPr>
        <u/>
        <sz val="10"/>
        <color rgb="FFFF0000"/>
        <rFont val="Arial"/>
        <family val="2"/>
      </rPr>
      <t>Bitte vermeiden Sie durch besondere Sorgfalt ein versehentliches Überschreiben!</t>
    </r>
  </si>
  <si>
    <r>
      <t>Heilerziehungspfleger*in</t>
    </r>
    <r>
      <rPr>
        <vertAlign val="superscript"/>
        <sz val="10.5"/>
        <rFont val="Arial"/>
        <family val="2"/>
      </rPr>
      <t>1</t>
    </r>
  </si>
  <si>
    <t>Sozialpädagoge, Sozialpädagogin</t>
  </si>
  <si>
    <t>Sprachtherapeut*in, Sprachheilpädagoge/Sprachheilpädagogin</t>
  </si>
  <si>
    <t>Theologe, Theologin</t>
  </si>
  <si>
    <t>Pädagoge, Pädagogin</t>
  </si>
  <si>
    <t>Gerontologe, Gerontologin</t>
  </si>
  <si>
    <t>Heilpädagoge, Heilpädagogin</t>
  </si>
  <si>
    <t>Logopäde, Logopädin</t>
  </si>
  <si>
    <t>Motopäde, Motopädin</t>
  </si>
  <si>
    <t>Ökotrophologe, Ökotrophologin</t>
  </si>
  <si>
    <t>Psycholog, Psychologin</t>
  </si>
  <si>
    <t>Rehabilitationspädagoge, Rehabiltitationspädagogin</t>
  </si>
  <si>
    <t>Rehabilitationspsychologe, Rehabiltitationspsychologin</t>
  </si>
  <si>
    <t>Religionspädagoge, Religionspädagogin</t>
  </si>
  <si>
    <t>mit Abschluss der Pflegesatzverhandlung wird ein "geeintes" Dokument zur Vorlage an Pflegeeinrichtung, Heimaufsicht, Pflegekassen als Anlage zum Protokoll ausgestellt.</t>
  </si>
  <si>
    <t>6)</t>
  </si>
  <si>
    <r>
      <t>7)</t>
    </r>
    <r>
      <rPr>
        <b/>
        <sz val="10"/>
        <rFont val="Times New Roman"/>
        <family val="1"/>
      </rPr>
      <t xml:space="preserve">    </t>
    </r>
  </si>
  <si>
    <t>Begründung der Notwendigkeit einer Pflegesatzverhandlung</t>
  </si>
  <si>
    <t xml:space="preserve">Personalschlüssel </t>
  </si>
  <si>
    <t>Auslastungsgrad</t>
  </si>
  <si>
    <t>Abgleich Fachkraftquote mind. 50% gemäß PSK-Beschluss 04/2023 I. bis III.:</t>
  </si>
  <si>
    <t>Abgleich prospektiver Personalschlüssel zu maximalem Personalschlüssel
nach § 113c SGB XI:</t>
  </si>
  <si>
    <t>Adressverzeichnis Sozialämter</t>
  </si>
  <si>
    <r>
      <t xml:space="preserve">Ansprechpartner: </t>
    </r>
    <r>
      <rPr>
        <sz val="10"/>
        <rFont val="Arial"/>
        <family val="2"/>
      </rPr>
      <t>Frau Steffi Weichelt</t>
    </r>
  </si>
  <si>
    <r>
      <t xml:space="preserve">Ansprechpartner: </t>
    </r>
    <r>
      <rPr>
        <sz val="10"/>
        <rFont val="Arial"/>
        <family val="2"/>
      </rPr>
      <t>Frau Ines Köhler</t>
    </r>
  </si>
  <si>
    <r>
      <t xml:space="preserve">Ansprechpartner: </t>
    </r>
    <r>
      <rPr>
        <sz val="10"/>
        <rFont val="Arial"/>
        <family val="2"/>
      </rPr>
      <t>Frau Katja Hesse</t>
    </r>
  </si>
  <si>
    <r>
      <t>Ansprechpartner:</t>
    </r>
    <r>
      <rPr>
        <sz val="10"/>
        <rFont val="Arial"/>
        <family val="2"/>
      </rPr>
      <t xml:space="preserve"> Herr Kranich</t>
    </r>
    <r>
      <rPr>
        <b/>
        <sz val="10"/>
        <rFont val="Arial"/>
        <family val="2"/>
      </rPr>
      <t>/Frau Liß</t>
    </r>
  </si>
  <si>
    <t>Fachbereich Soziales</t>
  </si>
  <si>
    <t>Tel.: 03632 741-558</t>
  </si>
  <si>
    <t>V.Hartleb-Kulbe@kyffhaeuser.de</t>
  </si>
  <si>
    <r>
      <t xml:space="preserve">Ansprechpartner: </t>
    </r>
    <r>
      <rPr>
        <sz val="10"/>
        <rFont val="Arial"/>
        <family val="2"/>
      </rPr>
      <t>Frau Hartleb - Kulbe</t>
    </r>
  </si>
  <si>
    <t>sozialamt@kyffhaeuser.de</t>
  </si>
  <si>
    <r>
      <t>Ansprechpartner:</t>
    </r>
    <r>
      <rPr>
        <sz val="10"/>
        <color theme="1"/>
        <rFont val="Arial"/>
        <family val="2"/>
      </rPr>
      <t xml:space="preserve"> Herr Ziegler</t>
    </r>
  </si>
  <si>
    <t>Tel.: 03631 911-199</t>
  </si>
  <si>
    <t>Fax: 03631 911-501</t>
  </si>
  <si>
    <r>
      <t xml:space="preserve">Ansprechpartner: </t>
    </r>
    <r>
      <rPr>
        <sz val="10"/>
        <rFont val="Arial"/>
        <family val="2"/>
      </rPr>
      <t>Frau Silvia Helbing</t>
    </r>
    <r>
      <rPr>
        <b/>
        <sz val="10"/>
        <rFont val="Arial"/>
        <family val="2"/>
      </rPr>
      <t xml:space="preserve"> </t>
    </r>
  </si>
  <si>
    <t>Im Schloss</t>
  </si>
  <si>
    <t>07607 Eisenberg</t>
  </si>
  <si>
    <t>Tel.: 036691 70-658</t>
  </si>
  <si>
    <r>
      <t xml:space="preserve">Ansprechpartner: </t>
    </r>
    <r>
      <rPr>
        <sz val="10"/>
        <rFont val="Arial"/>
        <family val="2"/>
      </rPr>
      <t>Frau Just</t>
    </r>
  </si>
  <si>
    <t>Fachbereich Soziales, Jugend, Gesundheit</t>
  </si>
  <si>
    <r>
      <t xml:space="preserve">Ansprechpartner: </t>
    </r>
    <r>
      <rPr>
        <sz val="10"/>
        <rFont val="Arial"/>
        <family val="2"/>
      </rPr>
      <t>Frau Lautenschläger/ Frau Kanz</t>
    </r>
  </si>
  <si>
    <r>
      <t xml:space="preserve">Ansprechpartner: </t>
    </r>
    <r>
      <rPr>
        <sz val="10"/>
        <rFont val="Arial"/>
        <family val="2"/>
      </rPr>
      <t>Frau Heike Voigt</t>
    </r>
  </si>
  <si>
    <r>
      <t xml:space="preserve">Ansprechpartner: </t>
    </r>
    <r>
      <rPr>
        <sz val="10"/>
        <rFont val="Arial"/>
        <family val="2"/>
      </rPr>
      <t>Frau Arnold</t>
    </r>
  </si>
  <si>
    <t>Tel.: 03675 871-279</t>
  </si>
  <si>
    <t>sozialamt@lkson.de</t>
  </si>
  <si>
    <r>
      <t xml:space="preserve">Ansprechpartner: </t>
    </r>
    <r>
      <rPr>
        <sz val="10"/>
        <rFont val="Arial"/>
        <family val="2"/>
      </rPr>
      <t>Herr Dominik Friedel</t>
    </r>
  </si>
  <si>
    <t>Landratsamt Wartburgkreis</t>
  </si>
  <si>
    <t>Tel.: 03695 6170-01 Herr Welnhofer 08 - Frau Ender</t>
  </si>
  <si>
    <r>
      <t xml:space="preserve">Ansprechpartner: </t>
    </r>
    <r>
      <rPr>
        <sz val="10"/>
        <rFont val="Arial"/>
        <family val="2"/>
      </rPr>
      <t>Frau Ender, Herr Welnhofer</t>
    </r>
  </si>
  <si>
    <t>post.sozialamt@weimarerland.de</t>
  </si>
  <si>
    <r>
      <t>Ansprechpartner:</t>
    </r>
    <r>
      <rPr>
        <sz val="10"/>
        <rFont val="Arial"/>
        <family val="2"/>
      </rPr>
      <t xml:space="preserve"> Frau Anke Schmidt </t>
    </r>
  </si>
  <si>
    <t>Amt für Soziales und Gesundheit</t>
  </si>
  <si>
    <t xml:space="preserve">Amtsleiter Herr Kläser </t>
  </si>
  <si>
    <r>
      <rPr>
        <b/>
        <sz val="10"/>
        <color theme="1"/>
        <rFont val="Arial"/>
        <family val="2"/>
      </rPr>
      <t>Ansprechpartner</t>
    </r>
    <r>
      <rPr>
        <sz val="10"/>
        <color theme="1"/>
        <rFont val="Arial"/>
        <family val="2"/>
      </rPr>
      <t>: Herr Schellenberg</t>
    </r>
  </si>
  <si>
    <t>Sozialamt@gera.de</t>
  </si>
  <si>
    <r>
      <rPr>
        <b/>
        <sz val="10"/>
        <color theme="1"/>
        <rFont val="Arial"/>
        <family val="2"/>
      </rPr>
      <t>Ansprechpartner</t>
    </r>
    <r>
      <rPr>
        <sz val="10"/>
        <color theme="1"/>
        <rFont val="Arial"/>
        <family val="2"/>
      </rPr>
      <t>: Frau Straube</t>
    </r>
  </si>
  <si>
    <r>
      <t xml:space="preserve">Abgleich Fachkraftquote mind. 50% </t>
    </r>
    <r>
      <rPr>
        <b/>
        <sz val="11"/>
        <color theme="1"/>
        <rFont val="Arial"/>
        <family val="2"/>
      </rPr>
      <t>gemäß PSK-Beschluss 04/2023 I. bis III.</t>
    </r>
    <r>
      <rPr>
        <sz val="11"/>
        <color theme="1"/>
        <rFont val="Arial"/>
        <family val="2"/>
      </rPr>
      <t>:</t>
    </r>
  </si>
  <si>
    <t>Budget nach bisheriger Vergütung mit prospektiver Auslastung</t>
  </si>
  <si>
    <t xml:space="preserve">Budget nach prospektiver Vergütung und prospektiver Auslastung </t>
  </si>
  <si>
    <t>soziales@erfurt.de</t>
  </si>
  <si>
    <t>vom:</t>
  </si>
  <si>
    <t xml:space="preserve">bis: </t>
  </si>
  <si>
    <t xml:space="preserve">. </t>
  </si>
  <si>
    <t>k.groeschel@lra-sm.de</t>
  </si>
  <si>
    <r>
      <t xml:space="preserve">Ansprechpartner: </t>
    </r>
    <r>
      <rPr>
        <sz val="10"/>
        <rFont val="Arial"/>
        <family val="2"/>
      </rPr>
      <t>Frau Katrin Gröschel</t>
    </r>
  </si>
  <si>
    <t>Fachkraftquote gem. PSK-Beschluss 04/2023 (informativ)</t>
  </si>
  <si>
    <t>Hinweis zur Fachkraftquote:</t>
  </si>
  <si>
    <t>„Die Umsetzung des PSK-Beschluss 04/2023 Abs. 1 bis Abs. 3 erfolgt grundsätzlich unter Einhaltung der Pflege- und Betreuungsfachkraftquote von 50 % gemäß § 5 Abs. 1 S. 1 Heimpersonalverordnung (Heim-PersV). Sofern die vorgeschriebene Pflege- und Betreuungsfachquote im Rahmen der Umsetzung des Personalbemessungsverfahrens nicht eingehalten werden kann, ist eine Abweichung nach § 5 Abs. 2 HeimPersV möglich, wenn die individuell für die jeweilige Einrichtung verhandelten Personalschlüssel den gesetzlichen Vorgaben des 
§ 113c SGB XI entsprechen.</t>
  </si>
  <si>
    <t>Landratsamt Weimarer Land</t>
  </si>
  <si>
    <t>Postfach 1354</t>
  </si>
  <si>
    <t>99503 Apolda</t>
  </si>
  <si>
    <t>Tabellenblatt</t>
  </si>
  <si>
    <t>Zelle</t>
  </si>
  <si>
    <t>Änderung</t>
  </si>
  <si>
    <t>Datum der Änderung</t>
  </si>
  <si>
    <t>Änderungshistorie</t>
  </si>
  <si>
    <t>Anpassung Berechnung FK-Quote gemäß PSK-Beschluss ("&lt;" in "&gt;" getauscht</t>
  </si>
  <si>
    <t>D24</t>
  </si>
  <si>
    <t>KZP</t>
  </si>
  <si>
    <t>Die Vergütung je Platz für eingestreute Kurzzeitpflege bildet sich gem. 1. Nachtrag zum RV aus dem arithmetischen Mittel der Vergütung von Pflegegrad 3 und 4 (Preis Zeile 80 "KZP").</t>
  </si>
  <si>
    <t>Vergütung für Plätze der eingestreuten Kurzzeitpflege gem. 1. Nachtrag zum Rahmenvertrag Kurzzeitpflege nach § 75 SGB XI ab 01.10.2024</t>
  </si>
  <si>
    <t>Anpassung Preis eingestr. KZP gem. 1. Nachtrag RV ab 01.10.2024</t>
  </si>
  <si>
    <t>Berechnungsmuster 2024 &amp; 2025</t>
  </si>
  <si>
    <t>Zeile 81</t>
  </si>
  <si>
    <t>Vergütung der eingestreuten Kurzzeitpflege je Platz (pflegegradunabhängig)</t>
  </si>
  <si>
    <r>
      <rPr>
        <sz val="10"/>
        <rFont val="Arial"/>
        <family val="2"/>
      </rPr>
      <t xml:space="preserve">Für die Vergütung der eingestreuten Kurzzeitpflege je Platz (pflegegradunabhängig) gilt § 16 Abs. 7 des 1. Nachtrages zum Rahmenvertrag nach § 75 SGB XI: </t>
    </r>
    <r>
      <rPr>
        <u/>
        <sz val="10"/>
        <color theme="10"/>
        <rFont val="Arial"/>
        <family val="2"/>
      </rPr>
      <t>https://www.aok.de/gp/stationaere-pflege/kurzzeitpflege</t>
    </r>
    <r>
      <rPr>
        <sz val="10"/>
        <rFont val="Arial"/>
        <family val="2"/>
      </rPr>
      <t>. Die Vergütung errechnet sich aus dem arithmetischen Mittelwert des Preises von Pflegegrad 3 und 4.</t>
    </r>
  </si>
  <si>
    <t>Aufnahme Hinweis zum 1. Nachtrag RV KZP § 75 SGB XI</t>
  </si>
  <si>
    <t>Zeile 43 f.</t>
  </si>
  <si>
    <t xml:space="preserve"> Marco Duwe</t>
  </si>
  <si>
    <t xml:space="preserve"> Annaberger Str. 89</t>
  </si>
  <si>
    <t xml:space="preserve"> Telefon: 0371 4806-419211</t>
  </si>
  <si>
    <t xml:space="preserve"> 09120 Chemnitz</t>
  </si>
  <si>
    <t xml:space="preserve"> marco.duwe@ikk-classic.de</t>
  </si>
  <si>
    <r>
      <rPr>
        <sz val="10"/>
        <color theme="10"/>
        <rFont val="Arial"/>
        <family val="2"/>
      </rPr>
      <t xml:space="preserve"> </t>
    </r>
    <r>
      <rPr>
        <u/>
        <sz val="10"/>
        <color theme="10"/>
        <rFont val="Arial"/>
        <family val="2"/>
      </rPr>
      <t>Annett.Hoyer@bkkmitte.de</t>
    </r>
  </si>
  <si>
    <r>
      <rPr>
        <sz val="10"/>
        <color theme="10"/>
        <rFont val="Arial"/>
        <family val="2"/>
      </rPr>
      <t xml:space="preserve"> </t>
    </r>
    <r>
      <rPr>
        <u/>
        <sz val="10"/>
        <color theme="10"/>
        <rFont val="Arial"/>
        <family val="2"/>
      </rPr>
      <t xml:space="preserve">martin.boehme@kbs.de </t>
    </r>
  </si>
  <si>
    <t>t.hiese@lrauh.thueringen.de</t>
  </si>
  <si>
    <r>
      <t xml:space="preserve">Ansprechpartnerin: </t>
    </r>
    <r>
      <rPr>
        <sz val="10"/>
        <rFont val="Arial"/>
        <family val="2"/>
      </rPr>
      <t>Frau Theresia Hiese</t>
    </r>
  </si>
  <si>
    <t>Anpassung Formatierung Datum</t>
  </si>
  <si>
    <t>Berechnungsmuster 2025</t>
  </si>
  <si>
    <t>H58</t>
  </si>
  <si>
    <t>Familienamt</t>
  </si>
  <si>
    <t>Telefon: 03643 762790</t>
  </si>
  <si>
    <t>Ansprechpartnerin Stadt Weimar</t>
  </si>
  <si>
    <t>Tabellenblatt Verteiler</t>
  </si>
  <si>
    <t>Zeile 291 ff.</t>
  </si>
  <si>
    <t>Amtsleiterin Frau Bauer</t>
  </si>
  <si>
    <t>Schwanseestraße 17 (Haus II)</t>
  </si>
  <si>
    <t>verhandlungensgbxi@stadtweimar.de</t>
  </si>
  <si>
    <t>Anpassung Formel Fragebogen Summe PEKO Gesamt (Aufnahme Kosten Personal § 43b)</t>
  </si>
  <si>
    <t>H110/K110</t>
  </si>
  <si>
    <t>Berechnungsmuster 2024 entfernt</t>
  </si>
  <si>
    <t>Berechnungsmuster 2024</t>
  </si>
  <si>
    <t>Berechnungsmuster 2025 - Jahreszahl entfernt</t>
  </si>
  <si>
    <t>Anteil Pflegekasse ab 01.01.2025</t>
  </si>
  <si>
    <t>Spitzabrechnung § 84 Abs. 9 SGB XI entfernt</t>
  </si>
  <si>
    <t>Spitzabrechnung § 84 (9)</t>
  </si>
  <si>
    <t>Personalunterteilung nach § 8 Abs. 6 bzw. 84 Abs. 9 SGB XI entfernt</t>
  </si>
  <si>
    <t>(ohne: 43b, 92c)</t>
  </si>
  <si>
    <t>zuständig für die Gebiete: Altenburger Land, Stadt Eisenach, Stadt Erfurt, Stadt Gera, Landkreis Greiz, Landkreis Hildburghausen, Stadt Jena, Saale-Holzland-Kreis, Saale-Orla-Kreis, Stadt Suhl, Stadt Weimar, Landkreis Weimarer Land, Landkreis Schmalkalden-Meiningen, Landkreis Sonneberg, Unstrut-Hainich-Kreis, Wartburgkreis</t>
  </si>
  <si>
    <t>entgelt.stat.pflege.thg@vdek.com</t>
  </si>
  <si>
    <t>Anpassung Verteiler, Entfernung AP Barmer und Anpassung Mail vdek</t>
  </si>
  <si>
    <t>Löschen Verknüpfung bei Belegung, jetzt Freiangabe (wie bisher)</t>
  </si>
  <si>
    <t>D65-D69</t>
  </si>
  <si>
    <t>Fragebogen, Anlage 1 Personalkosten, Infoblatt § 113c SGB XI, Berechnungsmuster, Anlage 1 LQM Strukbogen</t>
  </si>
  <si>
    <t>Anpassung Verteiler, AP Sozialhilfeträger Gotha</t>
  </si>
  <si>
    <t>Tel.: 03621 214-696</t>
  </si>
  <si>
    <r>
      <t xml:space="preserve">Ansprechpartner: </t>
    </r>
    <r>
      <rPr>
        <sz val="10"/>
        <rFont val="Arial"/>
        <family val="2"/>
      </rPr>
      <t>Frau Datz</t>
    </r>
  </si>
  <si>
    <t>Sonderfunktionen (Qualitätsmanagement)</t>
  </si>
  <si>
    <t>Einfügen von Sonderfunktionen</t>
  </si>
  <si>
    <t>Fragebogen, Berechnungsmuster</t>
  </si>
  <si>
    <t>Anpassung der Berufsbezeichnungen auf PeBeM</t>
  </si>
  <si>
    <t>Fragebogen, Personalkostennachweis</t>
  </si>
  <si>
    <t>wöchent-liche Arbeitszeit</t>
  </si>
  <si>
    <t>Ausweisung Pflegesätze</t>
  </si>
  <si>
    <t>Entfernen des gesamten Anteils der Sozialhilfeträger</t>
  </si>
  <si>
    <t>Zeile 66</t>
  </si>
  <si>
    <t>Sozialämter der Landkreise bzw. der kreisfreien Städte</t>
  </si>
  <si>
    <t>Summe Belegung eingefügt</t>
  </si>
  <si>
    <t>Infoblatt zu § 113c SGB XI</t>
  </si>
  <si>
    <t>Zeile 12</t>
  </si>
  <si>
    <t>AKTUELL in IST umgeändert</t>
  </si>
  <si>
    <t>G110</t>
  </si>
  <si>
    <t>- Bestandteile der Entlohnung nach § 4 Abs. 2 der Richtlinie nach § 72 Abs. 3c SGB XI -</t>
  </si>
  <si>
    <r>
      <t>monatliches Grundgehalt gemäß Entgelttabelle (</t>
    </r>
    <r>
      <rPr>
        <i/>
        <sz val="10"/>
        <color theme="1"/>
        <rFont val="Arial"/>
        <family val="2"/>
      </rPr>
      <t>§ 4 Abs. 2 Nr. 11a)</t>
    </r>
  </si>
  <si>
    <r>
      <t xml:space="preserve">ggfs. Jahressonderzahlung bezogen auf monatl. Ø </t>
    </r>
    <r>
      <rPr>
        <i/>
        <sz val="10"/>
        <color theme="1"/>
        <rFont val="Arial"/>
        <family val="2"/>
      </rPr>
      <t>(§ 4 Abs. 2 Nr. 11b)</t>
    </r>
  </si>
  <si>
    <r>
      <t xml:space="preserve">ggfs. vermögenswirksame Leistungen </t>
    </r>
    <r>
      <rPr>
        <i/>
        <sz val="10"/>
        <color theme="1"/>
        <rFont val="Arial"/>
        <family val="2"/>
      </rPr>
      <t>(§ 4 Abs. 2 Nr. 11c)</t>
    </r>
  </si>
  <si>
    <t xml:space="preserve"> - bitte hier Ø vermögenswirksame Leistungen je Monat eintragen -</t>
  </si>
  <si>
    <r>
      <t>ggfs. regelm. &amp; fixe, pflegetyp. Zulagen</t>
    </r>
    <r>
      <rPr>
        <i/>
        <sz val="10"/>
        <color theme="1"/>
        <rFont val="Arial"/>
        <family val="2"/>
      </rPr>
      <t xml:space="preserve"> (§ 4 Abs. 2 Nr. 11d)</t>
    </r>
  </si>
  <si>
    <t xml:space="preserve"> - bitte hier die Ø regelm., fixen, pflegetyp. Zuschläge je Monat eintragen -</t>
  </si>
  <si>
    <r>
      <t xml:space="preserve">ggf. Lohn für Bereitschaftsdienst und Rufbereitsschaft </t>
    </r>
    <r>
      <rPr>
        <i/>
        <sz val="10"/>
        <color theme="1"/>
        <rFont val="Arial"/>
        <family val="2"/>
      </rPr>
      <t>(§ 4 Abs. 2 11e)</t>
    </r>
  </si>
  <si>
    <t>Zwischensumme (Schritt 1)</t>
  </si>
  <si>
    <t>Wochenarbeitszeit</t>
  </si>
  <si>
    <t>monatliche Arbeitszeit</t>
  </si>
  <si>
    <t>arbeitszeitnorminierter Stundenlohn/EG-Niveau der Einrichtung (Schritt 1)</t>
  </si>
  <si>
    <t xml:space="preserve">Regional übliches Entgelniveau der jew. Beschäftigtengruppe lt. Veröffentlichung </t>
  </si>
  <si>
    <t>Abgleich EG-Niveau Einrichtung mit reg. EG-Niveau je Beschäftigtengruppe</t>
  </si>
  <si>
    <t>VZÄ der Pflegeeinrichtung (hier für die PSV vollständige Angabe der VZK)</t>
  </si>
  <si>
    <t>Summe aller VZÄ</t>
  </si>
  <si>
    <t>Anteil je Beschäftigtengruppe (Schritt 2)</t>
  </si>
  <si>
    <t>Entgeltniveau der Einrichtung (Schritt 3)</t>
  </si>
  <si>
    <t>Abgleich EG-Niveau Einrichtung mit reg. EG-Niveau für die Ermittlung der Wirtschaftlichkeit</t>
  </si>
  <si>
    <t>a. Nachtarbeit</t>
  </si>
  <si>
    <t>b. Sonntagsarbeit</t>
  </si>
  <si>
    <t>c. Feiertagsarbeit mit Freizeitausgleich</t>
  </si>
  <si>
    <t>⌀</t>
  </si>
  <si>
    <t>Summe und Durchschnittswerte eingefügt</t>
  </si>
  <si>
    <t>Anlage 1 Personalkosten</t>
  </si>
  <si>
    <t>mehrere Stellen</t>
  </si>
  <si>
    <t>Personalkosten, Fragebogen, Berechnungsmuster, LQM</t>
  </si>
  <si>
    <t>Hygienemanagement entfernt, da keine Sonderfunktion vereinbart</t>
  </si>
  <si>
    <t>QM und PDL-Schlüssel gem. PSK Beschluss informativ eingefügt</t>
  </si>
  <si>
    <t>Zeilr 134/135, 157/158</t>
  </si>
  <si>
    <t>EG-Niveau-Matrix als Tabellenblatt NEU eingefügt</t>
  </si>
  <si>
    <t>EG-Niveau-Matrix</t>
  </si>
  <si>
    <t>weitere Sonderfunktionen</t>
  </si>
  <si>
    <t>Pflege- &amp; Betreuungsfachpersonen (mit mind. 3-jähriger Berufsausbildung) - QN 4</t>
  </si>
  <si>
    <t>Personalaufwandsberechnung Spalte Q angepasst, bAV nun ohne AG-Anteil</t>
  </si>
  <si>
    <t>Spalte Q</t>
  </si>
  <si>
    <t>Betreuungsfachkräfte-Tabelle entfernt und in Pflegefachpersonen integriert (Gebündelt QN 4)</t>
  </si>
  <si>
    <t>Zeile 17</t>
  </si>
  <si>
    <t>SUMME Pflege- &amp; Betreuungsassistenzkräfte QN 3</t>
  </si>
  <si>
    <t>SUMME Pflege- &amp; Betreuungskräfte QN 1 &amp; 2</t>
  </si>
  <si>
    <t>Pflege- &amp; Betreuungskräfte (ohne Berufsausbildung) - QN 1 &amp; 2</t>
  </si>
  <si>
    <t>SUMME Pflege- &amp; Betreuungsfachpersonen QN 4</t>
  </si>
  <si>
    <t>Entfernen der Differenzierung nach § 92c SGB XI</t>
  </si>
  <si>
    <t>mehrere Zellen</t>
  </si>
  <si>
    <t>Pflege- &amp; Betreuungsfachpersonen + Pflegedienstleitung (nicht administrativer Anteil) - QN 4</t>
  </si>
  <si>
    <t>Zeile Betreuungsfachkräfte und Zeile § 92c SGB XI entfernt - Analogie Personalkostenblatt</t>
  </si>
  <si>
    <r>
      <t xml:space="preserve">Pflege- &amp; Betreuungsassistenzkräfte (mit mind. 1-jähriger BA) - </t>
    </r>
    <r>
      <rPr>
        <b/>
        <sz val="10"/>
        <rFont val="Arial"/>
        <family val="2"/>
      </rPr>
      <t>QN 3</t>
    </r>
  </si>
  <si>
    <t>Gesamtpersonal(-kosten)</t>
  </si>
  <si>
    <t xml:space="preserve">Mappe Anlage 1 Hilfsmitte </t>
  </si>
  <si>
    <t xml:space="preserve">Anlage 1 LQM Hilfsmittel wird entfernt </t>
  </si>
  <si>
    <t xml:space="preserve">Hinweis LQM ausfüllen - nur bei Neu und Änderung wird entfernt </t>
  </si>
  <si>
    <t>Mappe Hinweise</t>
  </si>
  <si>
    <t>Zeile 55 und 56</t>
  </si>
  <si>
    <t xml:space="preserve">Checkliste angepasst </t>
  </si>
  <si>
    <t xml:space="preserve">Leistungs- und Qualitätsmerkmale gemäß § 84 Absatz 5 SGB XI inkl. Anlage 4 </t>
  </si>
  <si>
    <t>Mappe Checkliste</t>
  </si>
  <si>
    <t>Erweiterung Stammdatenblatt</t>
  </si>
  <si>
    <t>Mappe Stammdatenblatt</t>
  </si>
  <si>
    <t>Verpflegung gemäß § 2 des Rahmenvertrages nach § 75 Abs. 1 SGB XI zur vollstationären Pflege</t>
  </si>
  <si>
    <t>sonstige Pflegebedürftige</t>
  </si>
  <si>
    <t xml:space="preserve">III. </t>
  </si>
  <si>
    <t xml:space="preserve">V. </t>
  </si>
  <si>
    <t>Mappe LQM entfernt</t>
  </si>
  <si>
    <t xml:space="preserve">Mappe LQM </t>
  </si>
  <si>
    <t>Anlage 4 Leistungs- und Qualitätsmerkmale gemäß § 84 Abs. 5 SGB XI</t>
  </si>
  <si>
    <t xml:space="preserve">Anlage 2 LQM umbenannt in Anlage 4 LQM </t>
  </si>
  <si>
    <t xml:space="preserve">Anlage 2 LQM </t>
  </si>
  <si>
    <t xml:space="preserve"> 'https://www.aok.de/gp/stationaere-pflege/vollstationaere-pflege</t>
  </si>
  <si>
    <t>Anlage 4 LQM</t>
  </si>
  <si>
    <t>Anlage 2 Bewohnerbeirat</t>
  </si>
  <si>
    <r>
      <t xml:space="preserve">Personalkosten gesamt  
</t>
    </r>
    <r>
      <rPr>
        <sz val="8"/>
        <rFont val="Arial"/>
        <family val="2"/>
      </rPr>
      <t xml:space="preserve">inkl. AG-AV-Anteil &amp; Zuschläge, JSZ/ Weihnachtsgeld </t>
    </r>
    <r>
      <rPr>
        <b/>
        <sz val="8"/>
        <rFont val="Arial"/>
        <family val="2"/>
      </rPr>
      <t>in €/Monat</t>
    </r>
    <r>
      <rPr>
        <b/>
        <sz val="9.5"/>
        <rFont val="Arial"/>
        <family val="2"/>
      </rPr>
      <t xml:space="preserve">
</t>
    </r>
  </si>
  <si>
    <t>Wohnbereich</t>
  </si>
  <si>
    <t xml:space="preserve">Ausweisung KZP eingestreut im Berechnungsmuster </t>
  </si>
  <si>
    <t xml:space="preserve">Berechnungsmuster </t>
  </si>
  <si>
    <r>
      <t>KZP</t>
    </r>
    <r>
      <rPr>
        <sz val="8"/>
        <color theme="0" tint="-0.499984740745262"/>
        <rFont val="Arial"/>
        <family val="2"/>
      </rPr>
      <t>eingstr.</t>
    </r>
  </si>
  <si>
    <t xml:space="preserve">Für die externe Leistungserbringung wurden mit den jeweiligen Anbietern </t>
  </si>
  <si>
    <t>qualitätssichernde Maßnahmen vereinbart.</t>
  </si>
  <si>
    <t xml:space="preserve">Zusatzleistungen nach § 88 SGB XI werden angeboten und wurden den </t>
  </si>
  <si>
    <t>Landesverbänden der Pflegekassen Thüringens mit Datum vom angezeigt:</t>
  </si>
  <si>
    <t>Die Pflegeeinrichtung hat ein einrichtungsinternes Qualitätsmanagement 
eingeführt und entwickelt dieses ständig weiter.</t>
  </si>
  <si>
    <t xml:space="preserve">In der Pflegeeinrichtung gibt es eine(n) Qualitätsmanagementbeauftragte(n) (QMB) bzw. </t>
  </si>
  <si>
    <t>Qualitätsbeauftragte(n) (QB)?</t>
  </si>
  <si>
    <t>Zusatzleistungen nach § 88 SGB XI</t>
  </si>
  <si>
    <t xml:space="preserve">Die Ausstattung mit Inventar und Hilfsmitteln sowie mit Verbrauchsgütern (§ 82 Abs. 2 Nr. 1 SGB XI) entsprechend der gesetzlichen Regelungen </t>
  </si>
  <si>
    <t xml:space="preserve">sowie der Regelungen des Rahmenvertrages nach § 75 Abs. 1 SGB XI wird vorgehalten. </t>
  </si>
  <si>
    <t>Die Anlage 4 LQM dient der Darstellung der Personalausstattung für die Einrichtung und die weiteren Prüfbehörden. Die Anlage 4 wird automatisch als Verhandlungsergebnis der Pflegeeinrichtung mit dem Protokoll ebenfalls mitgeteilt.</t>
  </si>
  <si>
    <t xml:space="preserve">Anlage 4 Leistungs- und Qualitätsmerkmale </t>
  </si>
  <si>
    <t>Datum</t>
  </si>
  <si>
    <t>VI.</t>
  </si>
  <si>
    <t>VII.</t>
  </si>
  <si>
    <t>Schlüssel Sonderfunktionen gem. PSK-Beschluss ergänzt</t>
  </si>
  <si>
    <t>mind.</t>
  </si>
  <si>
    <t>1:100</t>
  </si>
  <si>
    <t>0,750 VZÄ</t>
  </si>
  <si>
    <t>max.</t>
  </si>
  <si>
    <t>0,500 VZÄ</t>
  </si>
  <si>
    <t>1,500 VZÄ</t>
  </si>
  <si>
    <t>Anpassung Telefonnummer Sozialhilfeträger Eichsfeld</t>
  </si>
  <si>
    <t>Tel.: 03606 650-5065 bzw. 5062</t>
  </si>
  <si>
    <r>
      <t xml:space="preserve">Ansprechpartner: </t>
    </r>
    <r>
      <rPr>
        <sz val="10"/>
        <rFont val="Arial"/>
        <family val="2"/>
      </rPr>
      <t>Frau Kirchner/Grebing</t>
    </r>
  </si>
  <si>
    <t>Zeile 96/99</t>
  </si>
  <si>
    <t>Anpassung Zuständigkeiten AOK-Verhandler/-innen</t>
  </si>
  <si>
    <t>mehrere</t>
  </si>
  <si>
    <t xml:space="preserve"> Team Verhandlung/Vertrag Pflege/HKP Thüringen</t>
  </si>
  <si>
    <t xml:space="preserve"> 98523 Suhl</t>
  </si>
  <si>
    <t>zuständig für die Gebiete: Altenburger Land, Eichsfeld, Gera, Suhl</t>
  </si>
  <si>
    <t>zuständig für die Gebiete: Greiz, Unstrut-Hainich-Kreis, Schmalkalden-Meiningen, Weimar</t>
  </si>
  <si>
    <t>zuständig für die Gebiete: Erfurt, Ilmkreis, Nordhausen, Hildburghausen, Weimarer Land</t>
  </si>
  <si>
    <t>zuständig für die Gebiete: Kyffhäuser, Saale-Holzland-Kreis, Saalfeld-Rudolstadt, Sömmerda, Sonneberg</t>
  </si>
  <si>
    <t>leon.hesse@plus.aok.de</t>
  </si>
  <si>
    <t>zuständig für die Gebiete: Jena, Gotha, Wartburgkreis, Saale-Orla-Kreis</t>
  </si>
  <si>
    <t>Hilfstool zur Bewertung des Entlohnungsniveaus gem. § 4 der Richtlinie nach § 82c SGB XI                                                                                                                                                                                  gültig ab 01.01.2026</t>
  </si>
  <si>
    <r>
      <t xml:space="preserve">a.
Pflege- und Betreuungskräfte
(ohne Ausbildung) QN 1 &amp; 2
</t>
    </r>
    <r>
      <rPr>
        <i/>
        <sz val="10"/>
        <color theme="1"/>
        <rFont val="Arial"/>
        <family val="2"/>
      </rPr>
      <t>- mind. 50 % Tätigkeit in Pflege und Betreuung -</t>
    </r>
  </si>
  <si>
    <r>
      <t xml:space="preserve">b.
Pflege- und Betreuungskräfte
(mind. 1-jährige Ausbildung) QN 3
</t>
    </r>
    <r>
      <rPr>
        <i/>
        <sz val="10"/>
        <color theme="1"/>
        <rFont val="Arial"/>
        <family val="2"/>
      </rPr>
      <t>- mind. 50 % Tätigkeit in Pflege und Betreuung -</t>
    </r>
  </si>
  <si>
    <r>
      <t xml:space="preserve">c.
Fachkräfte in den Bereichen Pflege und Betreuung
(3-jährige, abgeschlossene Ausbildung) QN 4
</t>
    </r>
    <r>
      <rPr>
        <i/>
        <sz val="10"/>
        <color theme="1"/>
        <rFont val="Arial"/>
        <family val="2"/>
      </rPr>
      <t>- mind. 50 % Tätigkeit in Pflege und Betreuung -</t>
    </r>
  </si>
  <si>
    <t>Regional übliches Entgeltniveau 2025 lt. Veröffentlichung</t>
  </si>
  <si>
    <t>Regional übliches Entgeltniveau 2025 lt. Veröffentlichung + 10 %</t>
  </si>
  <si>
    <r>
      <rPr>
        <sz val="10"/>
        <rFont val="Arial"/>
        <family val="2"/>
      </rPr>
      <t xml:space="preserve">Hinweis: Mit Veröffentlichung der regionalen Durchschnittswerte der variablen Zuschläge, die auf Grundlage der zu meldenden maßgeblichen Informationen aus den Tarifvertragswerken bzw. kirchlichen Arbeitsrechtsregelungen nach § 72 Abs. 3e SGB XI ermittelt werden, müssen diese ebenfalls eingehalten bzw. dürfen diese nicht unterschritten werden: </t>
    </r>
    <r>
      <rPr>
        <u/>
        <sz val="10"/>
        <color theme="10"/>
        <rFont val="Arial"/>
        <family val="2"/>
      </rPr>
      <t>https://www.aok.de/gp/entlohnung-nach-tarif/tarifuebersicht/regional-uebliches-entlohnungsniveau-in-der-pflege?regionalize=3</t>
    </r>
  </si>
  <si>
    <r>
      <rPr>
        <b/>
        <u/>
        <sz val="10"/>
        <color theme="1"/>
        <rFont val="Arial"/>
        <family val="2"/>
      </rPr>
      <t>Aktuelle</t>
    </r>
    <r>
      <rPr>
        <u/>
        <sz val="10"/>
        <color theme="1"/>
        <rFont val="Arial"/>
        <family val="2"/>
      </rPr>
      <t xml:space="preserve">, regionale, durchschnittliche, </t>
    </r>
    <r>
      <rPr>
        <b/>
        <u/>
        <sz val="10"/>
        <color theme="1"/>
        <rFont val="Arial"/>
        <family val="2"/>
      </rPr>
      <t>variable</t>
    </r>
    <r>
      <rPr>
        <u/>
        <sz val="10"/>
        <color theme="1"/>
        <rFont val="Arial"/>
        <family val="2"/>
      </rPr>
      <t xml:space="preserve">, pflegetypische Zuschläge auf den Stundenlohn ab </t>
    </r>
    <r>
      <rPr>
        <b/>
        <u/>
        <sz val="10"/>
        <color theme="1"/>
        <rFont val="Arial"/>
        <family val="2"/>
      </rPr>
      <t>01.01.2026:</t>
    </r>
  </si>
  <si>
    <t>Update Berechnungsmatrix reg. ELN</t>
  </si>
  <si>
    <t>Version 04.11.2025</t>
  </si>
  <si>
    <t>Anpassung Ansprechpartner/-innen AOK PLUS</t>
  </si>
  <si>
    <t>Zeile 7 ff.</t>
  </si>
  <si>
    <t>Einfügen der "Mindest"-Personalwerte gem. § 113c SGB XI</t>
  </si>
  <si>
    <t>Spalte E</t>
  </si>
  <si>
    <t>ZUKÜNFTIGE PERSONALAUSRICHTUNG nach § 113c SGB XI</t>
  </si>
  <si>
    <t>MINDESTWERTE</t>
  </si>
  <si>
    <t>Personal n. § 113 SGB XI (MINDESTENS)</t>
  </si>
  <si>
    <t>Mindest-
personal-
menge nach
§ 113c SGB XI</t>
  </si>
  <si>
    <t>Abgleich zu Mindestwerten
(positiv = &gt; Mindest
negativ = &lt; Mindest)</t>
  </si>
  <si>
    <t xml:space="preserve">MINDEST-Personalschlüssel </t>
  </si>
  <si>
    <t>mind. lt. § 113c SGB 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</si>
</sst>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5">
    <numFmt numFmtId="44" formatCode="_-* #,##0.00\ &quot;€&quot;_-;\-* #,##0.00\ &quot;€&quot;_-;_-* &quot;-&quot;??\ &quot;€&quot;_-;_-@_-"/>
    <numFmt numFmtId="164" formatCode="_-* #,##0.00\ _€_-;\-* #,##0.00\ _€_-;_-* &quot;-&quot;??\ _€_-;_-@_-"/>
    <numFmt numFmtId="165" formatCode="_-* #,##0.00\ _D_M_-;\-* #,##0.00\ _D_M_-;_-* &quot;-&quot;??\ _D_M_-;_-@_-"/>
    <numFmt numFmtId="166" formatCode="#,##0.00\ _€"/>
    <numFmt numFmtId="167" formatCode="00000"/>
    <numFmt numFmtId="168" formatCode="_-* #,##0.00\ [$€-407]_-;\-* #,##0.00\ [$€-407]_-;_-* &quot;-&quot;??\ [$€-407]_-;_-@_-"/>
    <numFmt numFmtId="169" formatCode="#,##0\ ;\-\ #,##0\ ;&quot;-&quot;\ \ ;@"/>
    <numFmt numFmtId="170" formatCode="#,##0.00\ ;\-#,##0.00\ ;&quot;-&quot;\ ??;@"/>
    <numFmt numFmtId="171" formatCode="#,##0.000"/>
    <numFmt numFmtId="172" formatCode="0.0\ %"/>
    <numFmt numFmtId="173" formatCode="#,##0\ ;\-#,##0\ ;&quot;-&quot;\ \ \ ;@"/>
    <numFmt numFmtId="174" formatCode="#,##0.0\ ;\-#,##0.0\ ;&quot;-&quot;\ \ \ ;@"/>
    <numFmt numFmtId="175" formatCode="#,##0.00\ ;\-#,##0.00\ ;&quot;-&quot;\ \ \ \ \ ;@"/>
    <numFmt numFmtId="176" formatCode="#,##0.0\ ;\-#,##0.0\ ;&quot;-&quot;\ \ \ \ \ ;@"/>
    <numFmt numFmtId="177" formatCode="0.00\ %"/>
    <numFmt numFmtId="178" formatCode="0\ %"/>
    <numFmt numFmtId="179" formatCode="_-* #,##0\ [$€-407]_-;\-* #,##0\ [$€-407]_-;_-* &quot;-&quot;??\ [$€-407]_-;_-@_-"/>
    <numFmt numFmtId="180" formatCode="#,##0.00\ &quot;€&quot;"/>
    <numFmt numFmtId="181" formatCode="&quot;1 : &quot;0"/>
    <numFmt numFmtId="182" formatCode="0.0%"/>
    <numFmt numFmtId="183" formatCode="#,##0.00_ ;\-#,##0.00\ "/>
    <numFmt numFmtId="184" formatCode="0.000\ %"/>
    <numFmt numFmtId="185" formatCode="0.000"/>
    <numFmt numFmtId="186" formatCode="0.00\ &quot;h&quot;"/>
    <numFmt numFmtId="187" formatCode="_-* #,##0.00\ &quot;DM&quot;_-;\-* #,##0.00\ &quot;DM&quot;_-;_-* &quot;-&quot;??\ &quot;DM&quot;_-;_-@_-"/>
    <numFmt numFmtId="188" formatCode="&quot;1:&quot;0.00"/>
    <numFmt numFmtId="189" formatCode="&quot;1 zu &quot;0.00"/>
    <numFmt numFmtId="190" formatCode="000\ 000\ 000"/>
    <numFmt numFmtId="191" formatCode="00\ 00\ 0000\ 0"/>
    <numFmt numFmtId="192" formatCode="0.0\ &quot;h/Woche&quot;"/>
    <numFmt numFmtId="193" formatCode="0.00\ &quot;h/Monat&quot;"/>
    <numFmt numFmtId="194" formatCode="0.000\ &quot;VK&quot;"/>
    <numFmt numFmtId="195" formatCode="General\ &quot;%&quot;"/>
    <numFmt numFmtId="196" formatCode="&quot;1:&quot;0.0"/>
    <numFmt numFmtId="197" formatCode="0.0"/>
  </numFmts>
  <fonts count="1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4"/>
      <name val="Arial"/>
      <family val="2"/>
    </font>
    <font>
      <b/>
      <sz val="10"/>
      <name val="Arial"/>
      <family val="2"/>
    </font>
    <font>
      <b/>
      <u/>
      <sz val="10"/>
      <name val="Arial"/>
      <family val="2"/>
    </font>
    <font>
      <sz val="12"/>
      <name val="Arial"/>
      <family val="2"/>
    </font>
    <font>
      <sz val="9"/>
      <name val="Arial"/>
      <family val="2"/>
    </font>
    <font>
      <b/>
      <sz val="9"/>
      <name val="Arial"/>
      <family val="2"/>
    </font>
    <font>
      <b/>
      <sz val="11"/>
      <name val="Arial"/>
      <family val="2"/>
    </font>
    <font>
      <sz val="11"/>
      <name val="Arial"/>
      <family val="2"/>
    </font>
    <font>
      <sz val="8"/>
      <name val="Arial"/>
      <family val="2"/>
    </font>
    <font>
      <b/>
      <sz val="12"/>
      <name val="Arial"/>
      <family val="2"/>
    </font>
    <font>
      <b/>
      <sz val="7"/>
      <name val="Times New Roman"/>
      <family val="1"/>
    </font>
    <font>
      <sz val="10"/>
      <name val="Arial"/>
      <family val="2"/>
    </font>
    <font>
      <u/>
      <sz val="10"/>
      <name val="Arial"/>
      <family val="2"/>
    </font>
    <font>
      <sz val="8"/>
      <name val="Arial Narrow"/>
      <family val="2"/>
    </font>
    <font>
      <i/>
      <sz val="10"/>
      <name val="Arial"/>
      <family val="2"/>
    </font>
    <font>
      <b/>
      <i/>
      <sz val="10"/>
      <name val="Arial"/>
      <family val="2"/>
    </font>
    <font>
      <sz val="6"/>
      <name val="Arial"/>
      <family val="2"/>
    </font>
    <font>
      <b/>
      <sz val="10"/>
      <name val="Times New Roman"/>
      <family val="1"/>
    </font>
    <font>
      <sz val="10"/>
      <name val="Arial"/>
      <family val="2"/>
    </font>
    <font>
      <b/>
      <sz val="9.5"/>
      <name val="Arial"/>
      <family val="2"/>
    </font>
    <font>
      <sz val="9.5"/>
      <name val="Arial"/>
      <family val="2"/>
    </font>
    <font>
      <b/>
      <sz val="9"/>
      <name val="Arial Narrow"/>
      <family val="2"/>
    </font>
    <font>
      <sz val="9"/>
      <name val="Arial Narrow"/>
      <family val="2"/>
    </font>
    <font>
      <u/>
      <sz val="8"/>
      <name val="Arial Narrow"/>
      <family val="2"/>
    </font>
    <font>
      <i/>
      <sz val="8"/>
      <name val="Arial"/>
      <family val="2"/>
    </font>
    <font>
      <sz val="10"/>
      <color indexed="8"/>
      <name val="Arial"/>
      <family val="2"/>
    </font>
    <font>
      <b/>
      <sz val="10"/>
      <color indexed="8"/>
      <name val="Arial"/>
      <family val="2"/>
    </font>
    <font>
      <sz val="10"/>
      <name val="Arial"/>
      <family val="2"/>
    </font>
    <font>
      <sz val="16"/>
      <name val="Arial"/>
      <family val="2"/>
    </font>
    <font>
      <b/>
      <u/>
      <sz val="10"/>
      <color indexed="8"/>
      <name val="Arial"/>
      <family val="2"/>
    </font>
    <font>
      <b/>
      <sz val="10"/>
      <color indexed="10"/>
      <name val="Arial"/>
      <family val="2"/>
    </font>
    <font>
      <b/>
      <u/>
      <sz val="9"/>
      <name val="Arial"/>
      <family val="2"/>
    </font>
    <font>
      <b/>
      <u/>
      <sz val="12"/>
      <color indexed="10"/>
      <name val="Arial"/>
      <family val="2"/>
    </font>
    <font>
      <i/>
      <sz val="9"/>
      <name val="Arial"/>
      <family val="2"/>
    </font>
    <font>
      <sz val="9"/>
      <color indexed="81"/>
      <name val="Segoe UI"/>
      <family val="2"/>
    </font>
    <font>
      <b/>
      <sz val="8"/>
      <name val="Arial"/>
      <family val="2"/>
    </font>
    <font>
      <b/>
      <sz val="9"/>
      <color indexed="81"/>
      <name val="Segoe UI"/>
      <family val="2"/>
    </font>
    <font>
      <b/>
      <sz val="12"/>
      <color indexed="10"/>
      <name val="Arial"/>
      <family val="2"/>
    </font>
    <font>
      <sz val="11"/>
      <color theme="1"/>
      <name val="Arial"/>
      <family val="2"/>
    </font>
    <font>
      <u/>
      <sz val="10"/>
      <color theme="10"/>
      <name val="Arial"/>
      <family val="2"/>
    </font>
    <font>
      <sz val="11"/>
      <color rgb="FFFF0000"/>
      <name val="Arial"/>
      <family val="2"/>
    </font>
    <font>
      <sz val="10"/>
      <color rgb="FF3F3F76"/>
      <name val="Arial"/>
      <family val="2"/>
    </font>
    <font>
      <b/>
      <sz val="14"/>
      <color theme="5"/>
      <name val="Arial"/>
      <family val="2"/>
    </font>
    <font>
      <sz val="10"/>
      <color theme="1"/>
      <name val="Arial"/>
      <family val="2"/>
    </font>
    <font>
      <b/>
      <sz val="10"/>
      <color theme="1"/>
      <name val="Arial"/>
      <family val="2"/>
    </font>
    <font>
      <b/>
      <sz val="10"/>
      <color theme="0"/>
      <name val="Arial"/>
      <family val="2"/>
    </font>
    <font>
      <sz val="9"/>
      <color rgb="FFFF0000"/>
      <name val="Arial"/>
      <family val="2"/>
    </font>
    <font>
      <sz val="10"/>
      <color rgb="FFFF0000"/>
      <name val="Arial"/>
      <family val="2"/>
    </font>
    <font>
      <sz val="10"/>
      <color theme="0" tint="-0.14999847407452621"/>
      <name val="Arial"/>
      <family val="2"/>
    </font>
    <font>
      <b/>
      <sz val="10"/>
      <color theme="0" tint="-0.14999847407452621"/>
      <name val="Arial"/>
      <family val="2"/>
    </font>
    <font>
      <i/>
      <sz val="8"/>
      <color rgb="FFFF0000"/>
      <name val="Arial"/>
      <family val="2"/>
    </font>
    <font>
      <sz val="8"/>
      <color theme="1"/>
      <name val="Arial"/>
      <family val="2"/>
    </font>
    <font>
      <b/>
      <sz val="10"/>
      <color theme="5"/>
      <name val="Arial Narrow"/>
      <family val="2"/>
    </font>
    <font>
      <b/>
      <sz val="10"/>
      <color theme="0" tint="-0.14996795556505021"/>
      <name val="Arial"/>
      <family val="2"/>
    </font>
    <font>
      <b/>
      <i/>
      <sz val="10"/>
      <color rgb="FFFFFF99"/>
      <name val="Arial"/>
      <family val="2"/>
    </font>
    <font>
      <sz val="10"/>
      <color rgb="FF000000"/>
      <name val="Arial"/>
      <family val="2"/>
    </font>
    <font>
      <sz val="10"/>
      <color rgb="FF0070C0"/>
      <name val="Arial"/>
      <family val="2"/>
    </font>
    <font>
      <sz val="10"/>
      <color theme="0"/>
      <name val="Arial"/>
      <family val="2"/>
    </font>
    <font>
      <b/>
      <i/>
      <sz val="10"/>
      <color theme="0"/>
      <name val="Arial"/>
      <family val="2"/>
    </font>
    <font>
      <sz val="8"/>
      <color rgb="FFFF0000"/>
      <name val="Arial"/>
      <family val="2"/>
    </font>
    <font>
      <b/>
      <u/>
      <sz val="11"/>
      <color theme="1"/>
      <name val="Arial"/>
      <family val="2"/>
    </font>
    <font>
      <b/>
      <u/>
      <sz val="10"/>
      <color theme="1"/>
      <name val="Arial"/>
      <family val="2"/>
    </font>
    <font>
      <sz val="9"/>
      <color theme="0"/>
      <name val="Arial"/>
      <family val="2"/>
    </font>
    <font>
      <sz val="12"/>
      <color theme="1"/>
      <name val="Arial"/>
      <family val="2"/>
    </font>
    <font>
      <b/>
      <sz val="8"/>
      <color rgb="FFC00000"/>
      <name val="Arial Narrow"/>
      <family val="2"/>
    </font>
    <font>
      <b/>
      <sz val="9"/>
      <color rgb="FFC00000"/>
      <name val="Arial"/>
      <family val="2"/>
    </font>
    <font>
      <b/>
      <sz val="8"/>
      <color rgb="FFC00000"/>
      <name val="Arial"/>
      <family val="2"/>
    </font>
    <font>
      <b/>
      <sz val="8"/>
      <color theme="5"/>
      <name val="Arial"/>
      <family val="2"/>
    </font>
    <font>
      <b/>
      <sz val="8"/>
      <color theme="5"/>
      <name val="Arial Narrow"/>
      <family val="2"/>
    </font>
    <font>
      <b/>
      <sz val="14"/>
      <color theme="5"/>
      <name val="Arial Narrow"/>
      <family val="2"/>
    </font>
    <font>
      <b/>
      <sz val="14"/>
      <color rgb="FFC00000"/>
      <name val="Arial"/>
      <family val="2"/>
    </font>
    <font>
      <sz val="10"/>
      <name val="Arial"/>
      <family val="2"/>
    </font>
    <font>
      <b/>
      <sz val="12"/>
      <color rgb="FFC00000"/>
      <name val="Arial"/>
      <family val="2"/>
    </font>
    <font>
      <sz val="14"/>
      <name val="Arial"/>
      <family val="2"/>
    </font>
    <font>
      <sz val="11"/>
      <color rgb="FF000000"/>
      <name val="Calibri"/>
      <family val="2"/>
    </font>
    <font>
      <b/>
      <sz val="10.5"/>
      <name val="Arial"/>
      <family val="2"/>
    </font>
    <font>
      <sz val="10.5"/>
      <color rgb="FF000000"/>
      <name val="Arial"/>
      <family val="2"/>
    </font>
    <font>
      <b/>
      <sz val="10.5"/>
      <color rgb="FF000000"/>
      <name val="Arial"/>
      <family val="2"/>
    </font>
    <font>
      <sz val="10.5"/>
      <name val="Arial"/>
      <family val="2"/>
    </font>
    <font>
      <vertAlign val="superscript"/>
      <sz val="6"/>
      <name val="Arial"/>
      <family val="2"/>
    </font>
    <font>
      <b/>
      <sz val="11"/>
      <color indexed="10"/>
      <name val="Arial"/>
      <family val="2"/>
    </font>
    <font>
      <b/>
      <u/>
      <sz val="10.5"/>
      <name val="Arial"/>
      <family val="2"/>
    </font>
    <font>
      <b/>
      <sz val="10"/>
      <color rgb="FF00B050"/>
      <name val="Arial"/>
      <family val="2"/>
    </font>
    <font>
      <sz val="10"/>
      <color rgb="FF00B050"/>
      <name val="Arial"/>
      <family val="2"/>
    </font>
    <font>
      <sz val="11"/>
      <color rgb="FF00B050"/>
      <name val="Arial"/>
      <family val="2"/>
    </font>
    <font>
      <sz val="11"/>
      <color theme="1"/>
      <name val="Calibri"/>
      <family val="2"/>
      <scheme val="minor"/>
    </font>
    <font>
      <b/>
      <sz val="12"/>
      <color rgb="FF00B050"/>
      <name val="Arial"/>
      <family val="2"/>
    </font>
    <font>
      <b/>
      <sz val="11"/>
      <color rgb="FF00B050"/>
      <name val="Arial"/>
      <family val="2"/>
    </font>
    <font>
      <b/>
      <sz val="11"/>
      <color rgb="FFC00000"/>
      <name val="Arial"/>
      <family val="2"/>
    </font>
    <font>
      <b/>
      <sz val="11"/>
      <color theme="1"/>
      <name val="Arial"/>
      <family val="2"/>
    </font>
    <font>
      <sz val="11"/>
      <color rgb="FF0070C0"/>
      <name val="Arial"/>
      <family val="2"/>
    </font>
    <font>
      <b/>
      <strike/>
      <sz val="11"/>
      <color theme="1"/>
      <name val="Arial"/>
      <family val="2"/>
    </font>
    <font>
      <b/>
      <sz val="11"/>
      <color rgb="FFFF0000"/>
      <name val="Arial"/>
      <family val="2"/>
    </font>
    <font>
      <sz val="11"/>
      <color rgb="FFFF0000"/>
      <name val="Calibri"/>
      <family val="2"/>
      <scheme val="minor"/>
    </font>
    <font>
      <sz val="11"/>
      <color theme="0" tint="-0.14999847407452621"/>
      <name val="Arial"/>
      <family val="2"/>
    </font>
    <font>
      <b/>
      <u/>
      <sz val="10"/>
      <color rgb="FFFF0000"/>
      <name val="Arial"/>
      <family val="2"/>
    </font>
    <font>
      <sz val="11"/>
      <name val="Calibri"/>
      <family val="2"/>
      <scheme val="minor"/>
    </font>
    <font>
      <i/>
      <sz val="11"/>
      <name val="Arial"/>
      <family val="2"/>
    </font>
    <font>
      <u/>
      <sz val="10"/>
      <color rgb="FFFF0000"/>
      <name val="Arial"/>
      <family val="2"/>
    </font>
    <font>
      <b/>
      <sz val="11"/>
      <color theme="5" tint="-0.249977111117893"/>
      <name val="Arial"/>
      <family val="2"/>
    </font>
    <font>
      <b/>
      <sz val="14"/>
      <color theme="5" tint="-0.249977111117893"/>
      <name val="Arial"/>
      <family val="2"/>
    </font>
    <font>
      <b/>
      <u/>
      <sz val="10"/>
      <color theme="10"/>
      <name val="Arial"/>
      <family val="2"/>
    </font>
    <font>
      <sz val="11"/>
      <color rgb="FF000000"/>
      <name val="Arial"/>
      <family val="2"/>
    </font>
    <font>
      <i/>
      <sz val="10"/>
      <color rgb="FF000000"/>
      <name val="Arial"/>
      <family val="2"/>
    </font>
    <font>
      <i/>
      <sz val="11"/>
      <color rgb="FF000000"/>
      <name val="Calibri"/>
      <family val="2"/>
    </font>
    <font>
      <i/>
      <u/>
      <sz val="10"/>
      <color rgb="FF000000"/>
      <name val="Arial"/>
      <family val="2"/>
    </font>
    <font>
      <vertAlign val="superscript"/>
      <sz val="10.5"/>
      <name val="Arial"/>
      <family val="2"/>
    </font>
    <font>
      <i/>
      <sz val="9"/>
      <color theme="1"/>
      <name val="Arial"/>
      <family val="2"/>
    </font>
    <font>
      <b/>
      <i/>
      <sz val="10"/>
      <color theme="1"/>
      <name val="Arial"/>
      <family val="2"/>
    </font>
    <font>
      <i/>
      <u/>
      <sz val="10"/>
      <color theme="1"/>
      <name val="Arial"/>
      <family val="2"/>
    </font>
    <font>
      <b/>
      <sz val="16"/>
      <color rgb="FF0070C0"/>
      <name val="Arial"/>
      <family val="2"/>
    </font>
    <font>
      <sz val="10"/>
      <color theme="10"/>
      <name val="Arial"/>
      <family val="2"/>
    </font>
    <font>
      <b/>
      <sz val="10"/>
      <color rgb="FFC00000"/>
      <name val="Arial"/>
      <family val="2"/>
    </font>
    <font>
      <sz val="10"/>
      <color rgb="FFC00000"/>
      <name val="Arial"/>
      <family val="2"/>
    </font>
    <font>
      <b/>
      <sz val="10"/>
      <color rgb="FFFF0000"/>
      <name val="Arial"/>
      <family val="2"/>
    </font>
    <font>
      <i/>
      <sz val="10"/>
      <color theme="1"/>
      <name val="Arial"/>
      <family val="2"/>
    </font>
    <font>
      <u/>
      <sz val="10"/>
      <color theme="1"/>
      <name val="Arial"/>
      <family val="2"/>
    </font>
    <font>
      <b/>
      <u val="double"/>
      <sz val="11"/>
      <color theme="1"/>
      <name val="Arial"/>
      <family val="2"/>
    </font>
    <font>
      <b/>
      <sz val="10"/>
      <color theme="1" tint="0.34998626667073579"/>
      <name val="Arial"/>
      <family val="2"/>
    </font>
    <font>
      <b/>
      <sz val="11"/>
      <color theme="1" tint="0.34998626667073579"/>
      <name val="Arial"/>
      <family val="2"/>
    </font>
    <font>
      <b/>
      <sz val="12"/>
      <color theme="1"/>
      <name val="Arial"/>
      <family val="2"/>
    </font>
    <font>
      <b/>
      <u/>
      <sz val="9"/>
      <color indexed="81"/>
      <name val="Segoe UI"/>
      <family val="2"/>
    </font>
    <font>
      <i/>
      <sz val="9"/>
      <color theme="1" tint="0.499984740745262"/>
      <name val="Arial"/>
      <family val="2"/>
    </font>
    <font>
      <sz val="9"/>
      <color theme="1" tint="0.499984740745262"/>
      <name val="Arial"/>
      <family val="2"/>
    </font>
    <font>
      <b/>
      <i/>
      <sz val="11"/>
      <color rgb="FF333333"/>
      <name val="Arial"/>
      <family val="2"/>
    </font>
    <font>
      <sz val="10"/>
      <color theme="0" tint="-0.499984740745262"/>
      <name val="Arial"/>
      <family val="2"/>
    </font>
    <font>
      <sz val="8"/>
      <color theme="0" tint="-0.499984740745262"/>
      <name val="Arial"/>
      <family val="2"/>
    </font>
    <font>
      <b/>
      <sz val="12"/>
      <color rgb="FF002060"/>
      <name val="Arial"/>
      <family val="2"/>
    </font>
    <font>
      <b/>
      <sz val="11"/>
      <color theme="3"/>
      <name val="Arial"/>
      <family val="2"/>
    </font>
    <font>
      <b/>
      <sz val="11"/>
      <color rgb="FF0070C0"/>
      <name val="Arial"/>
      <family val="2"/>
    </font>
  </fonts>
  <fills count="44">
    <fill>
      <patternFill patternType="none"/>
    </fill>
    <fill>
      <patternFill patternType="gray125"/>
    </fill>
    <fill>
      <patternFill patternType="solid">
        <fgColor theme="4" tint="0.59999389629810485"/>
        <bgColor indexed="65"/>
      </patternFill>
    </fill>
    <fill>
      <patternFill patternType="solid">
        <fgColor theme="6" tint="0.59999389629810485"/>
        <bgColor indexed="65"/>
      </patternFill>
    </fill>
    <fill>
      <patternFill patternType="solid">
        <fgColor rgb="FFFDEC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gradientFill degree="90">
        <stop position="0">
          <color theme="0"/>
        </stop>
        <stop position="0.5">
          <color theme="0" tint="-0.25098422193060094"/>
        </stop>
        <stop position="1">
          <color theme="0"/>
        </stop>
      </gradient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indexed="22"/>
        <bgColor indexed="64"/>
      </patternFill>
    </fill>
    <fill>
      <patternFill patternType="mediumGray"/>
    </fill>
    <fill>
      <patternFill patternType="solid">
        <fgColor theme="6" tint="0.79998168889431442"/>
        <bgColor indexed="64"/>
      </patternFill>
    </fill>
    <fill>
      <patternFill patternType="solid">
        <fgColor theme="8" tint="0.59999389629810485"/>
        <bgColor indexed="64"/>
      </patternFill>
    </fill>
    <fill>
      <patternFill patternType="solid">
        <fgColor rgb="FFECF2F8"/>
        <bgColor indexed="64"/>
      </patternFill>
    </fill>
    <fill>
      <patternFill patternType="solid">
        <fgColor rgb="FFF4F7ED"/>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EEF3F8"/>
        <bgColor indexed="64"/>
      </patternFill>
    </fill>
    <fill>
      <patternFill patternType="solid">
        <fgColor rgb="FFF2F6EA"/>
        <bgColor indexed="64"/>
      </patternFill>
    </fill>
    <fill>
      <patternFill patternType="solid">
        <fgColor rgb="FFF7EAE9"/>
        <bgColor indexed="64"/>
      </patternFill>
    </fill>
    <fill>
      <patternFill patternType="solid">
        <fgColor rgb="FFFEF7F0"/>
        <bgColor indexed="64"/>
      </patternFill>
    </fill>
    <fill>
      <patternFill patternType="solid">
        <fgColor theme="7" tint="0.59999389629810485"/>
        <bgColor indexed="64"/>
      </patternFill>
    </fill>
    <fill>
      <patternFill patternType="solid">
        <fgColor rgb="FFFFFFE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4.9989318521683403E-2"/>
        <bgColor auto="1"/>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2"/>
        <bgColor indexed="64"/>
      </patternFill>
    </fill>
    <fill>
      <patternFill patternType="solid">
        <fgColor rgb="FFCC9900"/>
        <bgColor indexed="64"/>
      </patternFill>
    </fill>
    <fill>
      <patternFill patternType="solid">
        <fgColor rgb="FFFFEDB9"/>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8"/>
      </left>
      <right style="thin">
        <color indexed="64"/>
      </right>
      <top/>
      <bottom/>
      <diagonal/>
    </border>
    <border>
      <left/>
      <right/>
      <top style="dotted">
        <color indexed="64"/>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8"/>
      </right>
      <top/>
      <bottom/>
      <diagonal/>
    </border>
    <border>
      <left style="thin">
        <color indexed="64"/>
      </left>
      <right style="thin">
        <color indexed="64"/>
      </right>
      <top/>
      <bottom/>
      <diagonal/>
    </border>
    <border>
      <left style="thin">
        <color indexed="8"/>
      </left>
      <right style="thin">
        <color indexed="8"/>
      </right>
      <top/>
      <bottom/>
      <diagonal/>
    </border>
    <border>
      <left/>
      <right style="thin">
        <color indexed="8"/>
      </right>
      <top style="medium">
        <color indexed="8"/>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thin">
        <color indexed="8"/>
      </right>
      <top/>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style="medium">
        <color indexed="8"/>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8"/>
      </left>
      <right/>
      <top/>
      <bottom/>
      <diagonal/>
    </border>
    <border>
      <left/>
      <right style="thin">
        <color indexed="64"/>
      </right>
      <top style="medium">
        <color indexed="64"/>
      </top>
      <bottom style="medium">
        <color indexed="64"/>
      </bottom>
      <diagonal/>
    </border>
    <border>
      <left style="thin">
        <color indexed="8"/>
      </left>
      <right/>
      <top/>
      <bottom style="thin">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thin">
        <color indexed="8"/>
      </right>
      <top style="medium">
        <color indexed="8"/>
      </top>
      <bottom style="medium">
        <color indexed="64"/>
      </bottom>
      <diagonal/>
    </border>
    <border>
      <left style="thin">
        <color indexed="8"/>
      </left>
      <right/>
      <top style="thin">
        <color indexed="64"/>
      </top>
      <bottom/>
      <diagonal/>
    </border>
    <border>
      <left/>
      <right style="thin">
        <color indexed="8"/>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top style="medium">
        <color indexed="8"/>
      </top>
      <bottom/>
      <diagonal/>
    </border>
    <border>
      <left/>
      <right/>
      <top style="medium">
        <color indexed="8"/>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indexed="8"/>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s>
  <cellStyleXfs count="42">
    <xf numFmtId="0" fontId="0" fillId="0" borderId="0" applyBorder="0">
      <alignment vertical="center"/>
    </xf>
    <xf numFmtId="0" fontId="48" fillId="2" borderId="0" applyNumberFormat="0" applyFont="0" applyBorder="0" applyAlignment="0" applyProtection="0"/>
    <xf numFmtId="0" fontId="48" fillId="3" borderId="0" applyNumberFormat="0" applyFont="0" applyBorder="0" applyAlignment="0" applyProtection="0"/>
    <xf numFmtId="0" fontId="48" fillId="2" borderId="0" applyNumberFormat="0" applyFont="0" applyBorder="0" applyAlignment="0" applyProtection="0"/>
    <xf numFmtId="0" fontId="48" fillId="3" borderId="0" applyNumberFormat="0" applyFont="0" applyBorder="0" applyAlignment="0" applyProtection="0"/>
    <xf numFmtId="14" fontId="9" fillId="4" borderId="1" applyFont="0" applyFill="0" applyBorder="0" applyAlignment="0" applyProtection="0">
      <alignment vertical="center"/>
      <protection locked="0"/>
    </xf>
    <xf numFmtId="14" fontId="9" fillId="4" borderId="1" applyFont="0" applyFill="0" applyBorder="0" applyAlignment="0" applyProtection="0">
      <alignment vertical="center"/>
      <protection locked="0"/>
    </xf>
    <xf numFmtId="173" fontId="9" fillId="0" borderId="0" applyFont="0" applyFill="0" applyBorder="0" applyAlignment="0" applyProtection="0"/>
    <xf numFmtId="0" fontId="17" fillId="4" borderId="1" applyNumberFormat="0" applyFont="0" applyAlignment="0">
      <protection locked="0"/>
    </xf>
    <xf numFmtId="0" fontId="48" fillId="4" borderId="2" applyNumberFormat="0" applyAlignment="0">
      <protection locked="0"/>
    </xf>
    <xf numFmtId="0" fontId="48" fillId="4" borderId="2" applyNumberFormat="0" applyAlignment="0">
      <protection locked="0"/>
    </xf>
    <xf numFmtId="0" fontId="17" fillId="4" borderId="1" applyNumberFormat="0" applyFont="0" applyAlignment="0">
      <protection locked="0"/>
    </xf>
    <xf numFmtId="0" fontId="9" fillId="0" borderId="0" applyNumberFormat="0" applyFont="0" applyBorder="0" applyAlignment="0"/>
    <xf numFmtId="0" fontId="9" fillId="5" borderId="0" applyNumberFormat="0" applyFont="0" applyBorder="0" applyAlignment="0" applyProtection="0"/>
    <xf numFmtId="175" fontId="21" fillId="0" borderId="0" applyFont="0" applyFill="0" applyBorder="0" applyAlignment="0" applyProtection="0"/>
    <xf numFmtId="0" fontId="49" fillId="0" borderId="0" applyNumberFormat="0" applyFill="0" applyBorder="0" applyAlignment="0" applyProtection="0">
      <alignment vertical="top"/>
      <protection locked="0"/>
    </xf>
    <xf numFmtId="172" fontId="9" fillId="0" borderId="0" applyFont="0" applyFill="0" applyBorder="0" applyAlignment="0" applyProtection="0"/>
    <xf numFmtId="9" fontId="9" fillId="0" borderId="0" applyFont="0" applyFill="0" applyBorder="0" applyAlignment="0" applyProtection="0"/>
    <xf numFmtId="0" fontId="9" fillId="0" borderId="0" applyBorder="0">
      <alignment vertical="center"/>
    </xf>
    <xf numFmtId="0" fontId="9" fillId="0" borderId="0"/>
    <xf numFmtId="0" fontId="37" fillId="0" borderId="0"/>
    <xf numFmtId="2" fontId="21" fillId="0" borderId="0" applyFont="0" applyFill="0" applyBorder="0" applyAlignment="0" applyProtection="0"/>
    <xf numFmtId="49" fontId="9" fillId="0" borderId="0" applyFont="0" applyFill="0" applyBorder="0" applyAlignment="0" applyProtection="0">
      <alignment vertical="center"/>
    </xf>
    <xf numFmtId="171" fontId="21"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17" fillId="4" borderId="1" applyNumberFormat="0" applyFont="0" applyAlignment="0">
      <protection locked="0"/>
    </xf>
    <xf numFmtId="164" fontId="9" fillId="0" borderId="0" applyFont="0" applyFill="0" applyBorder="0" applyAlignment="0" applyProtection="0"/>
    <xf numFmtId="0" fontId="9" fillId="0" borderId="0"/>
    <xf numFmtId="2" fontId="9" fillId="0" borderId="0" applyFont="0" applyFill="0" applyBorder="0" applyAlignment="0" applyProtection="0"/>
    <xf numFmtId="2"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0" fontId="81" fillId="0" borderId="0"/>
    <xf numFmtId="9" fontId="81" fillId="0" borderId="0" applyFont="0" applyFill="0" applyBorder="0" applyAlignment="0" applyProtection="0"/>
    <xf numFmtId="0" fontId="84" fillId="0" borderId="0"/>
    <xf numFmtId="187" fontId="81" fillId="0" borderId="0" applyFont="0" applyFill="0" applyBorder="0" applyAlignment="0" applyProtection="0"/>
    <xf numFmtId="0" fontId="95" fillId="0" borderId="0"/>
    <xf numFmtId="9" fontId="95" fillId="0" borderId="0" applyFont="0" applyFill="0" applyBorder="0" applyAlignment="0" applyProtection="0"/>
    <xf numFmtId="0" fontId="3" fillId="0" borderId="0"/>
    <xf numFmtId="9" fontId="3" fillId="0" borderId="0" applyFont="0" applyFill="0" applyBorder="0" applyAlignment="0" applyProtection="0"/>
    <xf numFmtId="0" fontId="49" fillId="0" borderId="0" applyNumberFormat="0" applyFill="0" applyBorder="0" applyAlignment="0" applyProtection="0"/>
  </cellStyleXfs>
  <cellXfs count="1353">
    <xf numFmtId="0" fontId="0" fillId="0" borderId="0" xfId="0">
      <alignment vertical="center"/>
    </xf>
    <xf numFmtId="0" fontId="10" fillId="0" borderId="0" xfId="0" applyFont="1">
      <alignment vertical="center"/>
    </xf>
    <xf numFmtId="0" fontId="11" fillId="0" borderId="0" xfId="0" applyFont="1">
      <alignment vertical="center"/>
    </xf>
    <xf numFmtId="0" fontId="11" fillId="0" borderId="0" xfId="0" applyFont="1" applyBorder="1">
      <alignment vertical="center"/>
    </xf>
    <xf numFmtId="0" fontId="13" fillId="0" borderId="0" xfId="0" applyFont="1">
      <alignment vertical="center"/>
    </xf>
    <xf numFmtId="0" fontId="13" fillId="0" borderId="0" xfId="0" applyFont="1" applyBorder="1">
      <alignment vertical="center"/>
    </xf>
    <xf numFmtId="0" fontId="11" fillId="0" borderId="0" xfId="0" applyFont="1" applyBorder="1" applyAlignment="1">
      <alignment horizontal="center"/>
    </xf>
    <xf numFmtId="0" fontId="16" fillId="0" borderId="0" xfId="0" applyFont="1">
      <alignment vertical="center"/>
    </xf>
    <xf numFmtId="0" fontId="15" fillId="0" borderId="0" xfId="0" applyFont="1" applyBorder="1" applyProtection="1">
      <alignment vertical="center"/>
      <protection hidden="1"/>
    </xf>
    <xf numFmtId="0" fontId="11" fillId="0" borderId="0" xfId="0" applyFont="1" applyAlignment="1" applyProtection="1">
      <protection hidden="1"/>
    </xf>
    <xf numFmtId="0" fontId="11" fillId="0" borderId="0" xfId="0" applyFont="1" applyProtection="1">
      <alignment vertical="center"/>
      <protection hidden="1"/>
    </xf>
    <xf numFmtId="0" fontId="19" fillId="0" borderId="0" xfId="0" applyFont="1">
      <alignment vertical="center"/>
    </xf>
    <xf numFmtId="0" fontId="11" fillId="0" borderId="0" xfId="0" applyFont="1" applyBorder="1" applyAlignment="1" applyProtection="1">
      <alignment vertical="top" wrapText="1"/>
      <protection hidden="1"/>
    </xf>
    <xf numFmtId="0" fontId="11" fillId="0" borderId="0" xfId="0" applyFont="1" applyBorder="1" applyAlignment="1" applyProtection="1">
      <alignment horizontal="centerContinuous" vertical="top" wrapText="1"/>
      <protection hidden="1"/>
    </xf>
    <xf numFmtId="0" fontId="11" fillId="0" borderId="0" xfId="0" applyFont="1" applyBorder="1" applyAlignment="1" applyProtection="1">
      <alignment horizontal="centerContinuous" vertical="top"/>
      <protection hidden="1"/>
    </xf>
    <xf numFmtId="0" fontId="11" fillId="0" borderId="0" xfId="0" applyFont="1" applyBorder="1" applyAlignment="1">
      <alignment horizontal="left" vertical="center"/>
    </xf>
    <xf numFmtId="0" fontId="13" fillId="0" borderId="0" xfId="0" applyFont="1" applyAlignment="1"/>
    <xf numFmtId="0" fontId="16" fillId="0" borderId="0" xfId="0" applyFont="1" applyAlignment="1">
      <alignment vertical="top"/>
    </xf>
    <xf numFmtId="0" fontId="16" fillId="0" borderId="0" xfId="0" applyFont="1" applyAlignment="1">
      <alignment horizontal="center" vertical="center"/>
    </xf>
    <xf numFmtId="0" fontId="10" fillId="0" borderId="0" xfId="0" applyFont="1" applyAlignment="1">
      <alignment horizontal="center" vertical="center"/>
    </xf>
    <xf numFmtId="0" fontId="50" fillId="0" borderId="0" xfId="0" applyFont="1">
      <alignment vertical="center"/>
    </xf>
    <xf numFmtId="0" fontId="17" fillId="0" borderId="0" xfId="0" applyFont="1">
      <alignment vertical="center"/>
    </xf>
    <xf numFmtId="0" fontId="13" fillId="0" borderId="0" xfId="0" applyFont="1" applyBorder="1" applyAlignment="1">
      <alignment horizontal="right"/>
    </xf>
    <xf numFmtId="0" fontId="13" fillId="0" borderId="0" xfId="0" applyFont="1" applyAlignment="1">
      <alignment horizontal="right"/>
    </xf>
    <xf numFmtId="0" fontId="9" fillId="0" borderId="0" xfId="0" applyFont="1" applyAlignment="1">
      <alignment horizontal="center"/>
    </xf>
    <xf numFmtId="0" fontId="9" fillId="0" borderId="0" xfId="0" applyFont="1">
      <alignment vertical="center"/>
    </xf>
    <xf numFmtId="0" fontId="0" fillId="0" borderId="0" xfId="0" applyAlignment="1">
      <alignment horizontal="left"/>
    </xf>
    <xf numFmtId="0" fontId="9" fillId="0" borderId="0" xfId="0" applyFont="1" applyBorder="1">
      <alignment vertical="center"/>
    </xf>
    <xf numFmtId="0" fontId="0" fillId="0" borderId="3" xfId="0" applyBorder="1">
      <alignment vertical="center"/>
    </xf>
    <xf numFmtId="0" fontId="9" fillId="0" borderId="0" xfId="0" applyFont="1" applyBorder="1" applyProtection="1">
      <alignment vertical="center"/>
      <protection hidden="1"/>
    </xf>
    <xf numFmtId="2" fontId="9" fillId="0" borderId="0" xfId="0" applyNumberFormat="1" applyFont="1" applyBorder="1" applyProtection="1">
      <alignment vertical="center"/>
      <protection hidden="1"/>
    </xf>
    <xf numFmtId="0" fontId="9" fillId="0" borderId="0" xfId="0" applyFont="1" applyAlignment="1">
      <alignment vertical="top"/>
    </xf>
    <xf numFmtId="0" fontId="11" fillId="0" borderId="0" xfId="0" applyFont="1" applyAlignment="1">
      <alignment vertical="top"/>
    </xf>
    <xf numFmtId="167" fontId="9" fillId="0" borderId="4" xfId="0" applyNumberFormat="1" applyFont="1" applyBorder="1" applyAlignment="1">
      <alignment horizontal="left"/>
    </xf>
    <xf numFmtId="0" fontId="9" fillId="0" borderId="0" xfId="0" applyFont="1" applyBorder="1" applyAlignment="1">
      <alignment horizontal="center"/>
    </xf>
    <xf numFmtId="0" fontId="22" fillId="0" borderId="0" xfId="0" applyFont="1">
      <alignment vertical="center"/>
    </xf>
    <xf numFmtId="0" fontId="9" fillId="0" borderId="0" xfId="0" applyFont="1" applyAlignment="1">
      <alignment wrapText="1"/>
    </xf>
    <xf numFmtId="0" fontId="16" fillId="0" borderId="0" xfId="0" applyFont="1" applyAlignment="1">
      <alignment horizontal="left" vertical="center" wrapText="1"/>
    </xf>
    <xf numFmtId="0" fontId="11" fillId="0" borderId="0" xfId="0" applyFont="1" applyBorder="1" applyAlignment="1">
      <alignment horizontal="left" vertical="center" wrapText="1"/>
    </xf>
    <xf numFmtId="0" fontId="9" fillId="0" borderId="0" xfId="0" applyFont="1" applyProtection="1">
      <alignment vertical="center"/>
      <protection locked="0"/>
    </xf>
    <xf numFmtId="2" fontId="9" fillId="0" borderId="0" xfId="21" applyFont="1" applyProtection="1">
      <protection locked="0"/>
    </xf>
    <xf numFmtId="170" fontId="9" fillId="0" borderId="0" xfId="24" applyFont="1" applyProtection="1">
      <protection locked="0"/>
    </xf>
    <xf numFmtId="0" fontId="9" fillId="0" borderId="0" xfId="0" applyFont="1" applyAlignment="1">
      <alignment horizontal="left" vertical="center"/>
    </xf>
    <xf numFmtId="0" fontId="9" fillId="0" borderId="0" xfId="0" applyFont="1" applyAlignment="1"/>
    <xf numFmtId="0" fontId="15" fillId="0" borderId="0" xfId="0" applyFont="1" applyBorder="1" applyAlignment="1" applyProtection="1">
      <alignment horizontal="left" vertical="center" wrapText="1"/>
      <protection hidden="1"/>
    </xf>
    <xf numFmtId="0" fontId="15" fillId="0" borderId="0" xfId="0" applyFont="1" applyBorder="1" applyAlignment="1" applyProtection="1">
      <alignment horizontal="right" vertical="center"/>
      <protection hidden="1"/>
    </xf>
    <xf numFmtId="170" fontId="9" fillId="0" borderId="0" xfId="24" applyFont="1" applyFill="1" applyBorder="1" applyAlignment="1" applyProtection="1">
      <alignment vertical="center"/>
      <protection hidden="1"/>
    </xf>
    <xf numFmtId="0" fontId="11" fillId="5" borderId="7" xfId="13" applyFont="1" applyBorder="1" applyAlignment="1" applyProtection="1">
      <alignment horizontal="center" vertical="top" wrapText="1"/>
      <protection hidden="1"/>
    </xf>
    <xf numFmtId="0" fontId="11" fillId="5" borderId="6" xfId="13" applyFont="1" applyBorder="1" applyAlignment="1" applyProtection="1">
      <alignment horizontal="centerContinuous" vertical="top" wrapText="1"/>
      <protection hidden="1"/>
    </xf>
    <xf numFmtId="0" fontId="9" fillId="0" borderId="0" xfId="0" applyFont="1" applyBorder="1" applyAlignment="1">
      <alignment vertical="top"/>
    </xf>
    <xf numFmtId="0" fontId="14" fillId="0" borderId="0" xfId="0" applyFont="1" applyBorder="1" applyAlignment="1" applyProtection="1">
      <alignment horizontal="left" vertical="center"/>
      <protection hidden="1"/>
    </xf>
    <xf numFmtId="166" fontId="9" fillId="0" borderId="0" xfId="0" applyNumberFormat="1" applyFont="1" applyBorder="1" applyProtection="1">
      <alignment vertical="center"/>
      <protection hidden="1"/>
    </xf>
    <xf numFmtId="166" fontId="9" fillId="0" borderId="0" xfId="24" applyNumberFormat="1" applyFont="1" applyFill="1" applyBorder="1" applyAlignment="1" applyProtection="1">
      <alignment vertical="center"/>
      <protection hidden="1"/>
    </xf>
    <xf numFmtId="171" fontId="9" fillId="0" borderId="0" xfId="23" applyFont="1" applyFill="1" applyBorder="1" applyAlignment="1" applyProtection="1">
      <alignment vertical="center"/>
      <protection hidden="1"/>
    </xf>
    <xf numFmtId="171" fontId="9" fillId="0" borderId="0" xfId="23" applyFont="1" applyFill="1" applyBorder="1" applyAlignment="1" applyProtection="1">
      <alignment horizontal="right" vertical="center"/>
      <protection hidden="1"/>
    </xf>
    <xf numFmtId="170" fontId="9" fillId="0" borderId="0" xfId="24" applyFont="1" applyFill="1" applyBorder="1" applyAlignment="1" applyProtection="1">
      <alignment horizontal="right" vertical="center"/>
      <protection hidden="1"/>
    </xf>
    <xf numFmtId="166" fontId="9" fillId="0" borderId="0" xfId="0" applyNumberFormat="1" applyFont="1" applyBorder="1" applyAlignment="1" applyProtection="1">
      <alignment horizontal="right" vertical="center"/>
      <protection hidden="1"/>
    </xf>
    <xf numFmtId="0" fontId="15" fillId="0" borderId="0" xfId="0" applyFont="1" applyBorder="1" applyAlignment="1" applyProtection="1">
      <alignment horizontal="left" vertical="center"/>
      <protection hidden="1"/>
    </xf>
    <xf numFmtId="0" fontId="11" fillId="0" borderId="0" xfId="12" applyFont="1"/>
    <xf numFmtId="0" fontId="9" fillId="0" borderId="0" xfId="12" applyFont="1"/>
    <xf numFmtId="0" fontId="11" fillId="0" borderId="0" xfId="0" applyFont="1" applyAlignment="1">
      <alignment vertical="top" wrapText="1"/>
    </xf>
    <xf numFmtId="170" fontId="9" fillId="0" borderId="0" xfId="24" applyFont="1" applyBorder="1" applyAlignment="1" applyProtection="1">
      <alignment vertical="center"/>
      <protection hidden="1"/>
    </xf>
    <xf numFmtId="170" fontId="9" fillId="0" borderId="0" xfId="24" applyFont="1" applyAlignment="1" applyProtection="1">
      <alignment vertical="center"/>
      <protection hidden="1"/>
    </xf>
    <xf numFmtId="0" fontId="9" fillId="0" borderId="0" xfId="0" applyFont="1" applyBorder="1" applyAlignment="1" applyProtection="1">
      <alignment horizontal="left" vertical="center"/>
      <protection hidden="1"/>
    </xf>
    <xf numFmtId="166" fontId="9" fillId="0" borderId="0" xfId="0" applyNumberFormat="1" applyFont="1" applyBorder="1" applyAlignment="1" applyProtection="1">
      <alignment horizontal="right"/>
      <protection hidden="1"/>
    </xf>
    <xf numFmtId="0" fontId="9" fillId="0" borderId="0" xfId="0" applyFont="1" applyProtection="1">
      <alignment vertical="center"/>
      <protection hidden="1"/>
    </xf>
    <xf numFmtId="165" fontId="9" fillId="0" borderId="0" xfId="0" applyNumberFormat="1" applyFont="1" applyProtection="1">
      <alignment vertical="center"/>
      <protection hidden="1"/>
    </xf>
    <xf numFmtId="0" fontId="9" fillId="0" borderId="0" xfId="0" applyFont="1" applyBorder="1" applyAlignment="1">
      <alignment wrapText="1"/>
    </xf>
    <xf numFmtId="0" fontId="9" fillId="0" borderId="0" xfId="0" applyFont="1" applyAlignment="1">
      <alignment horizontal="center" vertical="center"/>
    </xf>
    <xf numFmtId="37" fontId="9" fillId="0" borderId="0" xfId="0" applyNumberFormat="1" applyFont="1">
      <alignment vertical="center"/>
    </xf>
    <xf numFmtId="0" fontId="9" fillId="0" borderId="0" xfId="0" applyFont="1" applyAlignment="1">
      <alignment horizontal="right"/>
    </xf>
    <xf numFmtId="2" fontId="11" fillId="0" borderId="0" xfId="0" applyNumberFormat="1" applyFont="1">
      <alignment vertical="center"/>
    </xf>
    <xf numFmtId="0" fontId="9" fillId="0" borderId="19" xfId="0" applyFont="1" applyBorder="1" applyAlignment="1">
      <alignment horizontal="center" vertical="center"/>
    </xf>
    <xf numFmtId="39" fontId="9" fillId="0" borderId="0" xfId="0" applyNumberFormat="1" applyFont="1">
      <alignment vertical="center"/>
    </xf>
    <xf numFmtId="0" fontId="0" fillId="0" borderId="20" xfId="0" applyBorder="1">
      <alignment vertical="center"/>
    </xf>
    <xf numFmtId="0" fontId="0" fillId="0" borderId="21" xfId="0" applyBorder="1">
      <alignment vertical="center"/>
    </xf>
    <xf numFmtId="169" fontId="9" fillId="0" borderId="22" xfId="25" applyFont="1" applyFill="1" applyBorder="1" applyAlignment="1" applyProtection="1">
      <alignment vertical="center"/>
    </xf>
    <xf numFmtId="169" fontId="9" fillId="0" borderId="22" xfId="25" applyFont="1" applyBorder="1" applyAlignment="1" applyProtection="1">
      <alignment vertical="center"/>
    </xf>
    <xf numFmtId="0" fontId="9" fillId="0" borderId="0" xfId="0" applyFont="1" applyAlignment="1">
      <alignment vertical="center" wrapText="1"/>
    </xf>
    <xf numFmtId="170" fontId="9" fillId="0" borderId="22" xfId="24" applyFont="1" applyBorder="1" applyAlignment="1" applyProtection="1">
      <alignment vertical="center"/>
    </xf>
    <xf numFmtId="169" fontId="11" fillId="0" borderId="1" xfId="25" applyFont="1" applyBorder="1" applyAlignment="1" applyProtection="1">
      <alignment vertical="center"/>
    </xf>
    <xf numFmtId="169" fontId="9" fillId="0" borderId="1" xfId="25" applyFont="1" applyBorder="1" applyAlignment="1" applyProtection="1">
      <alignment vertical="center"/>
    </xf>
    <xf numFmtId="169" fontId="11" fillId="0" borderId="23" xfId="25" applyFont="1" applyBorder="1" applyAlignment="1" applyProtection="1">
      <alignment horizontal="right" vertical="center"/>
    </xf>
    <xf numFmtId="169" fontId="11" fillId="0" borderId="23" xfId="25" applyFont="1" applyBorder="1" applyAlignment="1" applyProtection="1">
      <alignment vertical="center"/>
    </xf>
    <xf numFmtId="10" fontId="24" fillId="0" borderId="9" xfId="16" applyNumberFormat="1" applyFont="1" applyBorder="1" applyAlignment="1" applyProtection="1">
      <alignment vertical="center"/>
    </xf>
    <xf numFmtId="37" fontId="9" fillId="0" borderId="0" xfId="0" applyNumberFormat="1" applyFont="1" applyAlignment="1">
      <alignment horizontal="center" vertical="center"/>
    </xf>
    <xf numFmtId="0" fontId="9" fillId="0" borderId="0" xfId="0" applyFont="1" applyAlignment="1">
      <alignment horizontal="right" vertical="center"/>
    </xf>
    <xf numFmtId="37" fontId="9" fillId="0" borderId="24" xfId="0" applyNumberFormat="1" applyFont="1" applyBorder="1" applyAlignment="1">
      <alignment horizontal="center"/>
    </xf>
    <xf numFmtId="0" fontId="9" fillId="4" borderId="1" xfId="8" applyFont="1">
      <protection locked="0"/>
    </xf>
    <xf numFmtId="171" fontId="9" fillId="4" borderId="1" xfId="8" applyNumberFormat="1" applyFont="1">
      <protection locked="0"/>
    </xf>
    <xf numFmtId="0" fontId="9" fillId="4" borderId="17" xfId="8" applyFont="1" applyBorder="1">
      <protection locked="0"/>
    </xf>
    <xf numFmtId="171" fontId="9" fillId="4" borderId="17" xfId="8" applyNumberFormat="1" applyFont="1" applyBorder="1">
      <protection locked="0"/>
    </xf>
    <xf numFmtId="169" fontId="9" fillId="0" borderId="0" xfId="25" applyFont="1" applyBorder="1" applyAlignment="1" applyProtection="1">
      <alignment vertical="center"/>
    </xf>
    <xf numFmtId="0" fontId="9" fillId="0" borderId="0" xfId="12" applyFont="1" applyAlignment="1">
      <alignment horizontal="right"/>
    </xf>
    <xf numFmtId="0" fontId="9" fillId="0" borderId="0" xfId="12" applyFont="1" applyAlignment="1">
      <alignment horizontal="center" vertical="center"/>
    </xf>
    <xf numFmtId="0" fontId="9" fillId="0" borderId="0" xfId="12" applyFont="1" applyAlignment="1">
      <alignment horizontal="left" vertical="center"/>
    </xf>
    <xf numFmtId="0" fontId="9" fillId="0" borderId="0" xfId="0" applyFont="1" applyBorder="1" applyAlignment="1">
      <alignment horizontal="left" vertical="center" indent="1"/>
    </xf>
    <xf numFmtId="0" fontId="9" fillId="0" borderId="0" xfId="0" applyFont="1" applyBorder="1" applyAlignment="1">
      <alignment horizontal="center" vertical="center"/>
    </xf>
    <xf numFmtId="170" fontId="9" fillId="0" borderId="0" xfId="24" applyFont="1" applyFill="1" applyBorder="1" applyAlignment="1" applyProtection="1">
      <alignment vertical="center"/>
    </xf>
    <xf numFmtId="169" fontId="11" fillId="0" borderId="19" xfId="25" applyFont="1" applyFill="1" applyBorder="1" applyAlignment="1" applyProtection="1">
      <alignment vertical="center"/>
    </xf>
    <xf numFmtId="169" fontId="9" fillId="0" borderId="19" xfId="25" applyFont="1" applyFill="1" applyBorder="1" applyAlignment="1" applyProtection="1">
      <alignment vertical="center"/>
    </xf>
    <xf numFmtId="0" fontId="9" fillId="0" borderId="25" xfId="0" applyFont="1" applyBorder="1" applyAlignment="1">
      <alignment horizontal="left" vertical="center" indent="1"/>
    </xf>
    <xf numFmtId="0" fontId="9" fillId="0" borderId="26" xfId="0" applyFont="1" applyBorder="1" applyAlignment="1">
      <alignment horizontal="left" indent="1"/>
    </xf>
    <xf numFmtId="0" fontId="9" fillId="0" borderId="27" xfId="0" applyFont="1" applyBorder="1" applyAlignment="1"/>
    <xf numFmtId="0" fontId="9" fillId="0" borderId="29" xfId="0" applyFont="1" applyBorder="1" applyAlignment="1">
      <alignment horizontal="left" vertical="center" indent="1"/>
    </xf>
    <xf numFmtId="0" fontId="9" fillId="0" borderId="30" xfId="0" applyFont="1" applyBorder="1">
      <alignment vertical="center"/>
    </xf>
    <xf numFmtId="169" fontId="11" fillId="0" borderId="31" xfId="25" applyFont="1" applyFill="1" applyBorder="1" applyAlignment="1" applyProtection="1">
      <alignment vertical="center"/>
    </xf>
    <xf numFmtId="0" fontId="9" fillId="3" borderId="29" xfId="2" applyFont="1" applyBorder="1" applyAlignment="1" applyProtection="1">
      <alignment vertical="center"/>
    </xf>
    <xf numFmtId="0" fontId="9" fillId="3" borderId="30" xfId="2" applyFont="1" applyBorder="1" applyAlignment="1" applyProtection="1">
      <alignment horizontal="center" vertical="center"/>
    </xf>
    <xf numFmtId="0" fontId="9" fillId="3" borderId="31" xfId="2" applyFont="1" applyBorder="1" applyAlignment="1" applyProtection="1">
      <alignment horizontal="center" vertical="center"/>
    </xf>
    <xf numFmtId="0" fontId="9" fillId="2" borderId="29" xfId="1" applyFont="1" applyBorder="1" applyAlignment="1" applyProtection="1">
      <alignment vertical="center"/>
    </xf>
    <xf numFmtId="0" fontId="9" fillId="2" borderId="30" xfId="1" applyFont="1" applyBorder="1" applyAlignment="1" applyProtection="1">
      <alignment horizontal="center" vertical="center"/>
    </xf>
    <xf numFmtId="0" fontId="11" fillId="3" borderId="32" xfId="2" applyFont="1" applyBorder="1" applyAlignment="1" applyProtection="1">
      <alignment horizontal="center" vertical="top"/>
    </xf>
    <xf numFmtId="0" fontId="0" fillId="0" borderId="19" xfId="0" applyBorder="1">
      <alignment vertical="center"/>
    </xf>
    <xf numFmtId="37" fontId="9" fillId="0" borderId="0" xfId="0" applyNumberFormat="1" applyFont="1" applyBorder="1" applyAlignment="1">
      <alignment horizontal="left"/>
    </xf>
    <xf numFmtId="169" fontId="0" fillId="0" borderId="21" xfId="25" applyFont="1" applyBorder="1"/>
    <xf numFmtId="170" fontId="0" fillId="0" borderId="21" xfId="24" applyFont="1" applyBorder="1"/>
    <xf numFmtId="0" fontId="11" fillId="0" borderId="0" xfId="0" applyFont="1" applyAlignment="1">
      <alignment horizontal="right" indent="1"/>
    </xf>
    <xf numFmtId="170" fontId="11" fillId="0" borderId="11" xfId="24" applyFont="1" applyBorder="1" applyProtection="1"/>
    <xf numFmtId="173" fontId="0" fillId="0" borderId="21" xfId="7" applyFont="1" applyBorder="1"/>
    <xf numFmtId="174" fontId="0" fillId="0" borderId="21" xfId="7" applyNumberFormat="1" applyFont="1" applyBorder="1"/>
    <xf numFmtId="176" fontId="0" fillId="0" borderId="21" xfId="14" applyNumberFormat="1" applyFont="1" applyBorder="1"/>
    <xf numFmtId="0" fontId="11" fillId="0" borderId="0" xfId="0" applyFont="1" applyAlignment="1">
      <alignment horizontal="right" vertical="center" indent="1"/>
    </xf>
    <xf numFmtId="170" fontId="11" fillId="0" borderId="11" xfId="24" applyFont="1" applyBorder="1" applyAlignment="1">
      <alignment vertical="center"/>
    </xf>
    <xf numFmtId="177" fontId="11" fillId="0" borderId="11" xfId="16" applyNumberFormat="1" applyFont="1" applyBorder="1" applyAlignment="1" applyProtection="1">
      <alignment vertical="center"/>
    </xf>
    <xf numFmtId="14" fontId="9" fillId="0" borderId="0" xfId="5" applyFont="1" applyFill="1" applyBorder="1" applyAlignment="1" applyProtection="1"/>
    <xf numFmtId="14" fontId="9" fillId="0" borderId="0" xfId="5" applyFont="1" applyFill="1" applyBorder="1" applyAlignment="1" applyProtection="1">
      <alignment horizontal="left"/>
    </xf>
    <xf numFmtId="0" fontId="9" fillId="0" borderId="0" xfId="0" applyFont="1" applyBorder="1" applyAlignment="1"/>
    <xf numFmtId="0" fontId="9" fillId="0" borderId="0" xfId="0" applyFont="1" applyBorder="1" applyAlignment="1">
      <alignment horizontal="left"/>
    </xf>
    <xf numFmtId="0" fontId="11" fillId="0" borderId="0" xfId="0" applyFont="1" applyBorder="1" applyAlignment="1">
      <alignment wrapText="1"/>
    </xf>
    <xf numFmtId="0" fontId="9" fillId="0" borderId="0" xfId="0" applyFont="1" applyAlignment="1">
      <alignment horizontal="left" vertical="top"/>
    </xf>
    <xf numFmtId="0" fontId="9" fillId="4" borderId="1" xfId="8" applyFont="1" applyAlignment="1">
      <alignment horizontal="center"/>
      <protection locked="0"/>
    </xf>
    <xf numFmtId="0" fontId="9" fillId="0" borderId="0" xfId="0" applyFont="1" applyBorder="1" applyAlignment="1">
      <alignment horizontal="left" indent="1"/>
    </xf>
    <xf numFmtId="0" fontId="9" fillId="0" borderId="0" xfId="0" applyFont="1" applyAlignment="1">
      <alignment horizontal="left" vertical="center" indent="1"/>
    </xf>
    <xf numFmtId="0" fontId="11" fillId="0" borderId="0" xfId="0" applyFont="1" applyAlignment="1">
      <alignment horizontal="left" vertical="center"/>
    </xf>
    <xf numFmtId="0" fontId="11" fillId="0" borderId="0" xfId="0" applyFont="1" applyAlignment="1">
      <alignment horizontal="left" vertical="center" indent="4"/>
    </xf>
    <xf numFmtId="0" fontId="9" fillId="0" borderId="0" xfId="0" applyFont="1" applyAlignment="1">
      <alignment horizontal="left" vertical="top" wrapText="1"/>
    </xf>
    <xf numFmtId="0" fontId="19" fillId="0" borderId="0" xfId="0" quotePrefix="1" applyFont="1" applyBorder="1" applyAlignment="1">
      <alignment horizontal="right"/>
    </xf>
    <xf numFmtId="0" fontId="19" fillId="0" borderId="0" xfId="0" applyFont="1" applyAlignment="1">
      <alignment horizontal="right"/>
    </xf>
    <xf numFmtId="20" fontId="9" fillId="0" borderId="0" xfId="0" applyNumberFormat="1" applyFont="1" applyBorder="1" applyAlignment="1">
      <alignment horizontal="right" vertical="center"/>
    </xf>
    <xf numFmtId="0" fontId="11" fillId="0" borderId="24" xfId="0" applyFont="1" applyBorder="1" applyAlignment="1">
      <alignment horizontal="left" vertical="center"/>
    </xf>
    <xf numFmtId="170" fontId="0" fillId="0" borderId="3" xfId="24" applyFont="1" applyBorder="1" applyAlignment="1">
      <alignment vertical="center"/>
    </xf>
    <xf numFmtId="170" fontId="0" fillId="0" borderId="20" xfId="24" applyFont="1" applyBorder="1" applyAlignment="1">
      <alignment vertical="center"/>
    </xf>
    <xf numFmtId="0" fontId="0" fillId="0" borderId="0" xfId="0" applyBorder="1">
      <alignment vertical="center"/>
    </xf>
    <xf numFmtId="0" fontId="11" fillId="0" borderId="0" xfId="12" applyFont="1" applyAlignment="1">
      <alignment horizontal="left" vertical="center"/>
    </xf>
    <xf numFmtId="175" fontId="9" fillId="4" borderId="1" xfId="14" applyFont="1" applyFill="1" applyBorder="1" applyAlignment="1" applyProtection="1">
      <alignment vertical="center"/>
      <protection locked="0"/>
    </xf>
    <xf numFmtId="175" fontId="9" fillId="0" borderId="11" xfId="14" applyFont="1" applyBorder="1" applyAlignment="1" applyProtection="1">
      <alignment vertical="center"/>
    </xf>
    <xf numFmtId="0" fontId="9" fillId="0" borderId="33" xfId="0" applyFont="1" applyBorder="1">
      <alignment vertical="center"/>
    </xf>
    <xf numFmtId="0" fontId="13" fillId="0" borderId="33" xfId="0" applyFont="1" applyBorder="1">
      <alignment vertical="center"/>
    </xf>
    <xf numFmtId="0" fontId="49" fillId="0" borderId="0" xfId="15" applyAlignment="1" applyProtection="1">
      <alignment vertical="center"/>
    </xf>
    <xf numFmtId="0" fontId="49" fillId="0" borderId="0" xfId="15" applyFill="1" applyAlignment="1" applyProtection="1">
      <alignment vertical="center"/>
    </xf>
    <xf numFmtId="172" fontId="9" fillId="0" borderId="34" xfId="16" applyFont="1" applyFill="1" applyBorder="1" applyAlignment="1" applyProtection="1">
      <alignment horizontal="center" wrapText="1"/>
    </xf>
    <xf numFmtId="0" fontId="9" fillId="0" borderId="7" xfId="0" applyFont="1" applyBorder="1" applyAlignment="1">
      <alignment wrapText="1"/>
    </xf>
    <xf numFmtId="172" fontId="9" fillId="0" borderId="0" xfId="16" applyFont="1" applyFill="1" applyBorder="1" applyAlignment="1" applyProtection="1">
      <alignment horizontal="center" wrapText="1"/>
    </xf>
    <xf numFmtId="171" fontId="9" fillId="0" borderId="0" xfId="8" applyNumberFormat="1" applyFont="1" applyFill="1" applyBorder="1" applyAlignment="1" applyProtection="1">
      <alignment vertical="center"/>
    </xf>
    <xf numFmtId="170" fontId="9" fillId="0" borderId="22" xfId="12" applyNumberFormat="1" applyFont="1" applyBorder="1" applyAlignment="1">
      <alignment vertical="center"/>
    </xf>
    <xf numFmtId="172" fontId="9" fillId="0" borderId="22" xfId="12" applyNumberFormat="1" applyFont="1" applyBorder="1" applyAlignment="1">
      <alignment vertical="center"/>
    </xf>
    <xf numFmtId="172" fontId="9" fillId="0" borderId="22" xfId="12" applyNumberFormat="1" applyFont="1" applyBorder="1" applyAlignment="1">
      <alignment horizontal="right" vertical="center"/>
    </xf>
    <xf numFmtId="178" fontId="9" fillId="0" borderId="3" xfId="12" applyNumberFormat="1" applyFont="1" applyBorder="1" applyAlignment="1">
      <alignment horizontal="right" vertical="center"/>
    </xf>
    <xf numFmtId="178" fontId="9" fillId="0" borderId="35" xfId="12" applyNumberFormat="1" applyFont="1" applyBorder="1" applyAlignment="1">
      <alignment horizontal="right" vertical="center"/>
    </xf>
    <xf numFmtId="178" fontId="9" fillId="0" borderId="36" xfId="12" applyNumberFormat="1" applyFont="1" applyBorder="1" applyAlignment="1">
      <alignment horizontal="right" vertical="center"/>
    </xf>
    <xf numFmtId="178" fontId="9" fillId="0" borderId="37" xfId="12" applyNumberFormat="1" applyFont="1" applyBorder="1" applyAlignment="1">
      <alignment horizontal="right" vertical="center"/>
    </xf>
    <xf numFmtId="170" fontId="9" fillId="0" borderId="1" xfId="12" applyNumberFormat="1" applyFont="1" applyBorder="1" applyAlignment="1">
      <alignment vertical="center"/>
    </xf>
    <xf numFmtId="172" fontId="9" fillId="0" borderId="38" xfId="12" applyNumberFormat="1" applyFont="1" applyBorder="1" applyAlignment="1">
      <alignment vertical="center"/>
    </xf>
    <xf numFmtId="172" fontId="9" fillId="0" borderId="38" xfId="12" applyNumberFormat="1" applyFont="1" applyBorder="1" applyAlignment="1">
      <alignment horizontal="right" vertical="center"/>
    </xf>
    <xf numFmtId="171" fontId="9" fillId="0" borderId="22" xfId="23" applyFont="1" applyBorder="1" applyAlignment="1" applyProtection="1">
      <alignment horizontal="right" vertical="center"/>
    </xf>
    <xf numFmtId="171" fontId="9" fillId="0" borderId="22" xfId="23" applyFont="1" applyFill="1" applyBorder="1" applyAlignment="1" applyProtection="1">
      <alignment horizontal="right" vertical="center"/>
    </xf>
    <xf numFmtId="171" fontId="9" fillId="0" borderId="22" xfId="23" applyFont="1" applyBorder="1" applyAlignment="1" applyProtection="1">
      <alignment horizontal="right" vertical="center" wrapText="1"/>
    </xf>
    <xf numFmtId="172" fontId="9" fillId="0" borderId="3" xfId="12" applyNumberFormat="1" applyFont="1" applyBorder="1" applyAlignment="1">
      <alignment horizontal="right" vertical="center"/>
    </xf>
    <xf numFmtId="172" fontId="9" fillId="0" borderId="35" xfId="12" applyNumberFormat="1" applyFont="1" applyBorder="1" applyAlignment="1">
      <alignment horizontal="right" vertical="center"/>
    </xf>
    <xf numFmtId="172" fontId="9" fillId="0" borderId="39" xfId="12" applyNumberFormat="1" applyFont="1" applyBorder="1" applyAlignment="1">
      <alignment horizontal="right" vertical="center"/>
    </xf>
    <xf numFmtId="172" fontId="9" fillId="0" borderId="40" xfId="12" applyNumberFormat="1" applyFont="1" applyBorder="1" applyAlignment="1">
      <alignment horizontal="right" vertical="center"/>
    </xf>
    <xf numFmtId="170" fontId="11" fillId="0" borderId="1" xfId="12" applyNumberFormat="1" applyFont="1" applyBorder="1" applyAlignment="1">
      <alignment vertical="center"/>
    </xf>
    <xf numFmtId="172" fontId="9" fillId="0" borderId="1" xfId="12" applyNumberFormat="1" applyFont="1" applyBorder="1" applyAlignment="1">
      <alignment vertical="center"/>
    </xf>
    <xf numFmtId="172" fontId="9" fillId="0" borderId="1" xfId="12" applyNumberFormat="1" applyFont="1" applyBorder="1" applyAlignment="1">
      <alignment horizontal="right" vertical="center"/>
    </xf>
    <xf numFmtId="170" fontId="9" fillId="0" borderId="0" xfId="24" applyFont="1" applyBorder="1" applyAlignment="1" applyProtection="1">
      <alignment vertical="center"/>
    </xf>
    <xf numFmtId="170" fontId="9" fillId="0" borderId="0" xfId="12" applyNumberFormat="1" applyFont="1" applyBorder="1" applyAlignment="1">
      <alignment vertical="center"/>
    </xf>
    <xf numFmtId="172" fontId="9" fillId="0" borderId="0" xfId="12" applyNumberFormat="1" applyFont="1" applyBorder="1" applyAlignment="1">
      <alignment vertical="center"/>
    </xf>
    <xf numFmtId="172" fontId="9" fillId="0" borderId="0" xfId="12" applyNumberFormat="1" applyFont="1" applyBorder="1" applyAlignment="1">
      <alignment horizontal="right" vertical="center"/>
    </xf>
    <xf numFmtId="170" fontId="11" fillId="0" borderId="41" xfId="12" applyNumberFormat="1" applyFont="1" applyBorder="1" applyAlignment="1">
      <alignment vertical="center"/>
    </xf>
    <xf numFmtId="172" fontId="11" fillId="0" borderId="23" xfId="12" applyNumberFormat="1" applyFont="1" applyBorder="1" applyAlignment="1">
      <alignment vertical="center"/>
    </xf>
    <xf numFmtId="172" fontId="11" fillId="0" borderId="23" xfId="12" applyNumberFormat="1" applyFont="1" applyBorder="1" applyAlignment="1">
      <alignment horizontal="right" vertical="center"/>
    </xf>
    <xf numFmtId="169" fontId="25" fillId="0" borderId="7" xfId="8" applyNumberFormat="1" applyFont="1" applyFill="1" applyBorder="1" applyAlignment="1" applyProtection="1">
      <alignment horizontal="right" vertical="center"/>
    </xf>
    <xf numFmtId="10" fontId="9" fillId="0" borderId="0" xfId="0" applyNumberFormat="1" applyFont="1" applyAlignment="1">
      <alignment horizontal="right"/>
    </xf>
    <xf numFmtId="37" fontId="9" fillId="3" borderId="31" xfId="2" applyNumberFormat="1" applyFont="1" applyBorder="1" applyAlignment="1" applyProtection="1">
      <alignment horizontal="center" vertical="top" wrapText="1"/>
    </xf>
    <xf numFmtId="37" fontId="9" fillId="3" borderId="1" xfId="2" applyNumberFormat="1" applyFont="1" applyBorder="1" applyAlignment="1" applyProtection="1">
      <alignment horizontal="center" vertical="top" wrapText="1"/>
    </xf>
    <xf numFmtId="37" fontId="9" fillId="2" borderId="1" xfId="1" applyNumberFormat="1" applyFont="1" applyBorder="1" applyAlignment="1" applyProtection="1">
      <alignment horizontal="center" vertical="top" wrapText="1"/>
    </xf>
    <xf numFmtId="171" fontId="9" fillId="0" borderId="1" xfId="23" applyFont="1" applyBorder="1" applyAlignment="1" applyProtection="1">
      <alignment horizontal="right" vertical="center"/>
    </xf>
    <xf numFmtId="49" fontId="51" fillId="4" borderId="2" xfId="22" applyFont="1" applyFill="1" applyBorder="1" applyAlignment="1" applyProtection="1">
      <alignment horizontal="left"/>
      <protection locked="0"/>
    </xf>
    <xf numFmtId="0" fontId="9" fillId="0" borderId="0" xfId="18">
      <alignment vertical="center"/>
    </xf>
    <xf numFmtId="0" fontId="11" fillId="0" borderId="0" xfId="18" applyFont="1" applyAlignment="1">
      <alignment horizontal="left" indent="1"/>
    </xf>
    <xf numFmtId="0" fontId="9" fillId="0" borderId="0" xfId="18" applyAlignment="1">
      <alignment horizontal="left" indent="1"/>
    </xf>
    <xf numFmtId="0" fontId="9" fillId="4" borderId="1" xfId="11" applyFont="1" applyAlignment="1">
      <alignment horizontal="left" indent="1"/>
      <protection locked="0"/>
    </xf>
    <xf numFmtId="0" fontId="9" fillId="0" borderId="0" xfId="18" applyAlignment="1">
      <alignment horizontal="left" vertical="center" indent="1"/>
    </xf>
    <xf numFmtId="0" fontId="48" fillId="4" borderId="2" xfId="10" applyAlignment="1">
      <alignment horizontal="left" indent="1"/>
      <protection locked="0"/>
    </xf>
    <xf numFmtId="0" fontId="9" fillId="2" borderId="1" xfId="3" applyFont="1" applyBorder="1" applyAlignment="1">
      <alignment horizontal="left" indent="1"/>
    </xf>
    <xf numFmtId="0" fontId="9" fillId="3" borderId="1" xfId="4" applyFont="1" applyBorder="1" applyAlignment="1">
      <alignment horizontal="left" indent="1"/>
    </xf>
    <xf numFmtId="0" fontId="9" fillId="0" borderId="0" xfId="18" quotePrefix="1" applyAlignment="1">
      <alignment horizontal="left" indent="1"/>
    </xf>
    <xf numFmtId="0" fontId="52" fillId="0" borderId="0" xfId="12" applyFont="1" applyBorder="1" applyAlignment="1">
      <alignment horizontal="center" vertical="center" wrapText="1"/>
    </xf>
    <xf numFmtId="0" fontId="48" fillId="0" borderId="0" xfId="18" applyFont="1" applyAlignment="1">
      <alignment horizontal="left" indent="1"/>
    </xf>
    <xf numFmtId="0" fontId="48" fillId="0" borderId="0" xfId="18" applyFont="1">
      <alignment vertical="center"/>
    </xf>
    <xf numFmtId="0" fontId="11" fillId="0" borderId="0" xfId="18" applyFont="1">
      <alignment vertical="center"/>
    </xf>
    <xf numFmtId="0" fontId="54" fillId="0" borderId="0" xfId="18" applyFont="1">
      <alignment vertical="center"/>
    </xf>
    <xf numFmtId="169" fontId="55" fillId="0" borderId="18" xfId="25" applyFont="1" applyBorder="1" applyAlignment="1" applyProtection="1">
      <alignment vertical="center"/>
    </xf>
    <xf numFmtId="169" fontId="55" fillId="0" borderId="7" xfId="25" applyFont="1" applyBorder="1" applyAlignment="1" applyProtection="1">
      <alignment vertical="center"/>
    </xf>
    <xf numFmtId="49" fontId="9" fillId="4" borderId="1" xfId="8" applyNumberFormat="1" applyFont="1" applyAlignment="1">
      <alignment horizontal="center"/>
      <protection locked="0"/>
    </xf>
    <xf numFmtId="49" fontId="9" fillId="4" borderId="17" xfId="8" applyNumberFormat="1" applyFont="1" applyBorder="1" applyAlignment="1">
      <alignment horizontal="center"/>
      <protection locked="0"/>
    </xf>
    <xf numFmtId="0" fontId="57" fillId="0" borderId="0" xfId="0" applyFont="1">
      <alignment vertical="center"/>
    </xf>
    <xf numFmtId="0" fontId="17" fillId="0" borderId="33" xfId="0" applyFont="1" applyBorder="1">
      <alignment vertical="center"/>
    </xf>
    <xf numFmtId="0" fontId="9" fillId="5" borderId="0" xfId="13" applyFont="1" applyAlignment="1" applyProtection="1">
      <alignment vertical="center"/>
      <protection locked="0"/>
    </xf>
    <xf numFmtId="0" fontId="9" fillId="5" borderId="0" xfId="13" applyFont="1" applyAlignment="1" applyProtection="1">
      <alignment vertical="center" wrapText="1"/>
      <protection locked="0"/>
    </xf>
    <xf numFmtId="0" fontId="58" fillId="5" borderId="0" xfId="13" applyFont="1" applyAlignment="1" applyProtection="1">
      <alignment horizontal="right" vertical="center"/>
      <protection locked="0"/>
    </xf>
    <xf numFmtId="0" fontId="9" fillId="5" borderId="0" xfId="13" applyFont="1" applyProtection="1">
      <protection locked="0"/>
    </xf>
    <xf numFmtId="0" fontId="60" fillId="0" borderId="0" xfId="0" applyFont="1" applyAlignment="1" applyProtection="1">
      <alignment horizontal="center" vertical="center"/>
      <protection hidden="1"/>
    </xf>
    <xf numFmtId="180" fontId="9" fillId="4" borderId="1" xfId="24" applyNumberFormat="1" applyFont="1" applyFill="1" applyBorder="1" applyAlignment="1" applyProtection="1">
      <alignment vertical="center"/>
      <protection locked="0"/>
    </xf>
    <xf numFmtId="180" fontId="9" fillId="0" borderId="1" xfId="24" applyNumberFormat="1" applyFont="1" applyFill="1" applyBorder="1" applyAlignment="1" applyProtection="1">
      <alignment vertical="center"/>
    </xf>
    <xf numFmtId="0" fontId="11" fillId="5" borderId="0" xfId="13" applyFont="1" applyAlignment="1" applyProtection="1">
      <alignment horizontal="center" vertical="center"/>
    </xf>
    <xf numFmtId="0" fontId="9" fillId="5" borderId="17" xfId="13" applyFont="1" applyBorder="1" applyAlignment="1" applyProtection="1">
      <alignment horizontal="center" vertical="center" wrapText="1"/>
    </xf>
    <xf numFmtId="0" fontId="62" fillId="5" borderId="42" xfId="13" applyFont="1" applyBorder="1" applyAlignment="1" applyProtection="1">
      <alignment horizontal="center" vertical="center"/>
    </xf>
    <xf numFmtId="0" fontId="9" fillId="0" borderId="0" xfId="12" applyFont="1" applyProtection="1">
      <protection locked="0"/>
    </xf>
    <xf numFmtId="0" fontId="58" fillId="5" borderId="0" xfId="13" applyFont="1" applyBorder="1" applyAlignment="1" applyProtection="1">
      <alignment vertical="center"/>
      <protection locked="0"/>
    </xf>
    <xf numFmtId="39" fontId="9" fillId="0" borderId="0" xfId="0" applyNumberFormat="1" applyFont="1" applyProtection="1">
      <alignment vertical="center"/>
      <protection locked="0"/>
    </xf>
    <xf numFmtId="0" fontId="9" fillId="0" borderId="0" xfId="19"/>
    <xf numFmtId="0" fontId="11" fillId="0" borderId="26" xfId="19" applyFont="1" applyBorder="1"/>
    <xf numFmtId="0" fontId="12" fillId="0" borderId="25" xfId="19" applyFont="1" applyBorder="1"/>
    <xf numFmtId="0" fontId="9" fillId="0" borderId="0" xfId="19" applyAlignment="1">
      <alignment horizontal="right"/>
    </xf>
    <xf numFmtId="0" fontId="9" fillId="0" borderId="0" xfId="19" applyAlignment="1">
      <alignment horizontal="center"/>
    </xf>
    <xf numFmtId="0" fontId="11" fillId="0" borderId="0" xfId="19" applyFont="1" applyAlignment="1">
      <alignment horizontal="center"/>
    </xf>
    <xf numFmtId="0" fontId="35" fillId="0" borderId="25" xfId="19" applyFont="1" applyBorder="1" applyAlignment="1">
      <alignment horizontal="left"/>
    </xf>
    <xf numFmtId="181" fontId="11" fillId="0" borderId="1" xfId="19" applyNumberFormat="1" applyFont="1" applyBorder="1" applyAlignment="1">
      <alignment horizontal="center"/>
    </xf>
    <xf numFmtId="0" fontId="57" fillId="0" borderId="0" xfId="19" applyFont="1"/>
    <xf numFmtId="0" fontId="11" fillId="0" borderId="0" xfId="19" quotePrefix="1" applyFont="1"/>
    <xf numFmtId="0" fontId="39" fillId="0" borderId="26" xfId="19" applyFont="1" applyBorder="1"/>
    <xf numFmtId="0" fontId="12" fillId="0" borderId="0" xfId="19" applyFont="1"/>
    <xf numFmtId="168" fontId="11" fillId="0" borderId="1" xfId="19" applyNumberFormat="1" applyFont="1" applyBorder="1" applyAlignment="1">
      <alignment horizontal="right" vertical="center"/>
    </xf>
    <xf numFmtId="0" fontId="9" fillId="0" borderId="25" xfId="19" applyBorder="1"/>
    <xf numFmtId="0" fontId="9" fillId="0" borderId="25" xfId="19" applyBorder="1" applyAlignment="1">
      <alignment wrapText="1"/>
    </xf>
    <xf numFmtId="0" fontId="9" fillId="0" borderId="0" xfId="19" applyAlignment="1">
      <alignment wrapText="1"/>
    </xf>
    <xf numFmtId="0" fontId="57" fillId="0" borderId="0" xfId="19" applyFont="1" applyAlignment="1">
      <alignment wrapText="1"/>
    </xf>
    <xf numFmtId="0" fontId="57" fillId="0" borderId="25" xfId="19" applyFont="1" applyBorder="1" applyAlignment="1">
      <alignment wrapText="1"/>
    </xf>
    <xf numFmtId="0" fontId="57" fillId="0" borderId="31" xfId="19" applyFont="1" applyBorder="1" applyAlignment="1">
      <alignment wrapText="1"/>
    </xf>
    <xf numFmtId="49" fontId="57" fillId="0" borderId="0" xfId="0" applyNumberFormat="1" applyFont="1" applyAlignment="1">
      <alignment horizontal="left"/>
    </xf>
    <xf numFmtId="14" fontId="9" fillId="0" borderId="0" xfId="19" applyNumberFormat="1"/>
    <xf numFmtId="14" fontId="9" fillId="0" borderId="0" xfId="19" applyNumberFormat="1" applyAlignment="1">
      <alignment horizontal="left"/>
    </xf>
    <xf numFmtId="0" fontId="9" fillId="0" borderId="27" xfId="19" applyBorder="1"/>
    <xf numFmtId="0" fontId="9" fillId="0" borderId="28" xfId="19" applyBorder="1"/>
    <xf numFmtId="0" fontId="9" fillId="0" borderId="19" xfId="19" applyBorder="1"/>
    <xf numFmtId="0" fontId="35" fillId="0" borderId="25" xfId="19" applyFont="1" applyBorder="1"/>
    <xf numFmtId="0" fontId="9" fillId="0" borderId="43" xfId="19" applyBorder="1"/>
    <xf numFmtId="0" fontId="9" fillId="0" borderId="17" xfId="19" applyBorder="1" applyAlignment="1">
      <alignment horizontal="center"/>
    </xf>
    <xf numFmtId="0" fontId="9" fillId="0" borderId="21" xfId="19" applyBorder="1" applyAlignment="1">
      <alignment horizontal="center"/>
    </xf>
    <xf numFmtId="2" fontId="11" fillId="0" borderId="25" xfId="19" applyNumberFormat="1" applyFont="1" applyBorder="1" applyAlignment="1">
      <alignment horizontal="center"/>
    </xf>
    <xf numFmtId="2" fontId="11" fillId="0" borderId="1" xfId="19" applyNumberFormat="1" applyFont="1" applyBorder="1" applyAlignment="1">
      <alignment horizontal="center"/>
    </xf>
    <xf numFmtId="0" fontId="11" fillId="0" borderId="0" xfId="19" applyFont="1"/>
    <xf numFmtId="0" fontId="63" fillId="0" borderId="44" xfId="19" applyFont="1" applyBorder="1" applyAlignment="1">
      <alignment horizontal="center"/>
    </xf>
    <xf numFmtId="2" fontId="63" fillId="0" borderId="1" xfId="19" applyNumberFormat="1" applyFont="1" applyBorder="1" applyAlignment="1">
      <alignment horizontal="center"/>
    </xf>
    <xf numFmtId="0" fontId="9" fillId="0" borderId="24" xfId="19" applyBorder="1"/>
    <xf numFmtId="0" fontId="11" fillId="0" borderId="29" xfId="19" applyFont="1" applyBorder="1" applyAlignment="1">
      <alignment horizontal="right"/>
    </xf>
    <xf numFmtId="183" fontId="11" fillId="0" borderId="31" xfId="19" applyNumberFormat="1" applyFont="1" applyBorder="1"/>
    <xf numFmtId="0" fontId="9" fillId="0" borderId="27" xfId="19" quotePrefix="1" applyBorder="1"/>
    <xf numFmtId="3" fontId="9" fillId="0" borderId="0" xfId="19" applyNumberFormat="1"/>
    <xf numFmtId="0" fontId="9" fillId="0" borderId="31" xfId="19" applyBorder="1"/>
    <xf numFmtId="0" fontId="11" fillId="0" borderId="44" xfId="19" applyFont="1" applyBorder="1"/>
    <xf numFmtId="0" fontId="36" fillId="0" borderId="24" xfId="19" applyFont="1" applyBorder="1" applyAlignment="1">
      <alignment horizontal="right"/>
    </xf>
    <xf numFmtId="0" fontId="11" fillId="0" borderId="24" xfId="19" applyFont="1" applyBorder="1" applyAlignment="1">
      <alignment horizontal="center"/>
    </xf>
    <xf numFmtId="0" fontId="11" fillId="0" borderId="6" xfId="19" applyFont="1" applyBorder="1" applyAlignment="1">
      <alignment vertical="center"/>
    </xf>
    <xf numFmtId="0" fontId="11" fillId="0" borderId="45" xfId="19" applyFont="1" applyBorder="1" applyAlignment="1">
      <alignment vertical="center"/>
    </xf>
    <xf numFmtId="44" fontId="11" fillId="0" borderId="11" xfId="19" applyNumberFormat="1" applyFont="1" applyBorder="1" applyAlignment="1">
      <alignment horizontal="center" vertical="center"/>
    </xf>
    <xf numFmtId="168" fontId="64" fillId="0" borderId="9" xfId="19" applyNumberFormat="1" applyFont="1" applyBorder="1" applyAlignment="1">
      <alignment horizontal="center" vertical="center"/>
    </xf>
    <xf numFmtId="0" fontId="9" fillId="0" borderId="19" xfId="19" applyBorder="1" applyAlignment="1">
      <alignment horizontal="center"/>
    </xf>
    <xf numFmtId="0" fontId="9" fillId="0" borderId="25" xfId="19" applyBorder="1" applyAlignment="1">
      <alignment horizontal="center"/>
    </xf>
    <xf numFmtId="183" fontId="11" fillId="0" borderId="1" xfId="19" applyNumberFormat="1" applyFont="1" applyBorder="1"/>
    <xf numFmtId="0" fontId="49" fillId="8" borderId="1" xfId="15" applyFill="1" applyBorder="1" applyAlignment="1" applyProtection="1">
      <alignment horizontal="center" vertical="center"/>
      <protection locked="0"/>
    </xf>
    <xf numFmtId="0" fontId="11" fillId="0" borderId="0" xfId="19" applyFont="1" applyAlignment="1">
      <alignment horizontal="right"/>
    </xf>
    <xf numFmtId="0" fontId="9" fillId="4" borderId="1" xfId="8" applyFont="1" applyAlignment="1">
      <alignment vertical="center"/>
      <protection locked="0"/>
    </xf>
    <xf numFmtId="0" fontId="0" fillId="0" borderId="24" xfId="0" applyBorder="1">
      <alignment vertical="center"/>
    </xf>
    <xf numFmtId="0" fontId="0" fillId="0" borderId="0" xfId="0" applyAlignment="1">
      <alignment horizontal="justify" vertical="center"/>
    </xf>
    <xf numFmtId="44" fontId="11" fillId="4" borderId="1" xfId="24" applyNumberFormat="1" applyFont="1" applyFill="1" applyBorder="1" applyAlignment="1" applyProtection="1">
      <alignment vertical="center"/>
      <protection locked="0"/>
    </xf>
    <xf numFmtId="182" fontId="11" fillId="4" borderId="1" xfId="16" applyNumberFormat="1" applyFont="1" applyFill="1" applyBorder="1" applyAlignment="1" applyProtection="1">
      <alignment horizontal="center" vertical="center"/>
      <protection locked="0"/>
    </xf>
    <xf numFmtId="0" fontId="11" fillId="0" borderId="1" xfId="19" applyFont="1" applyBorder="1" applyAlignment="1">
      <alignment horizontal="center"/>
    </xf>
    <xf numFmtId="182" fontId="11" fillId="0" borderId="1" xfId="17" applyNumberFormat="1" applyFont="1" applyFill="1" applyBorder="1" applyAlignment="1" applyProtection="1">
      <alignment horizontal="center"/>
    </xf>
    <xf numFmtId="0" fontId="19" fillId="0" borderId="33" xfId="0" applyFont="1" applyBorder="1" applyAlignment="1">
      <alignment horizontal="left" vertical="center" wrapText="1" indent="21"/>
    </xf>
    <xf numFmtId="0" fontId="19" fillId="0" borderId="5" xfId="0" applyFont="1" applyBorder="1" applyAlignment="1">
      <alignment horizontal="left" vertical="center" wrapText="1" indent="21"/>
    </xf>
    <xf numFmtId="0" fontId="11" fillId="0" borderId="0" xfId="1" applyFont="1" applyFill="1" applyBorder="1" applyAlignment="1" applyProtection="1">
      <alignment horizontal="center" vertical="center"/>
    </xf>
    <xf numFmtId="0" fontId="29" fillId="0" borderId="21" xfId="0" applyFont="1" applyBorder="1" applyAlignment="1">
      <alignment horizontal="center" vertical="top" wrapText="1"/>
    </xf>
    <xf numFmtId="0" fontId="11" fillId="0" borderId="21" xfId="12" applyFont="1" applyBorder="1" applyAlignment="1">
      <alignment horizontal="center" vertical="top" wrapText="1"/>
    </xf>
    <xf numFmtId="0" fontId="11" fillId="0" borderId="0" xfId="0" applyFont="1" applyBorder="1" applyAlignment="1">
      <alignment horizontal="center" vertical="top" wrapText="1"/>
    </xf>
    <xf numFmtId="170" fontId="11" fillId="0" borderId="46" xfId="24" applyFont="1" applyFill="1" applyBorder="1" applyProtection="1"/>
    <xf numFmtId="0" fontId="9" fillId="0" borderId="5" xfId="0" applyFont="1" applyBorder="1">
      <alignment vertical="center"/>
    </xf>
    <xf numFmtId="169" fontId="67" fillId="0" borderId="24" xfId="0" applyNumberFormat="1" applyFont="1" applyBorder="1" applyAlignment="1">
      <alignment vertical="center" wrapText="1"/>
    </xf>
    <xf numFmtId="168" fontId="68" fillId="0" borderId="9" xfId="19" applyNumberFormat="1" applyFont="1" applyBorder="1" applyAlignment="1">
      <alignment horizontal="center" vertical="center"/>
    </xf>
    <xf numFmtId="0" fontId="51" fillId="0" borderId="0" xfId="9" applyFont="1" applyFill="1" applyBorder="1" applyAlignment="1" applyProtection="1"/>
    <xf numFmtId="0" fontId="9" fillId="4" borderId="0" xfId="8" applyFont="1" applyBorder="1" applyAlignment="1">
      <alignment horizontal="center"/>
      <protection locked="0"/>
    </xf>
    <xf numFmtId="0" fontId="13" fillId="4" borderId="1" xfId="8" applyFont="1" applyAlignment="1">
      <alignment horizontal="center" vertical="center"/>
      <protection locked="0"/>
    </xf>
    <xf numFmtId="0" fontId="43" fillId="0" borderId="0" xfId="0" applyFont="1" applyAlignment="1">
      <alignment horizontal="right" vertical="center"/>
    </xf>
    <xf numFmtId="0" fontId="28" fillId="3" borderId="29" xfId="2" applyFont="1" applyBorder="1" applyAlignment="1" applyProtection="1">
      <alignment horizontal="left" indent="1"/>
    </xf>
    <xf numFmtId="0" fontId="28" fillId="3" borderId="30" xfId="2" applyFont="1" applyBorder="1" applyAlignment="1" applyProtection="1">
      <alignment horizontal="left" indent="1"/>
    </xf>
    <xf numFmtId="0" fontId="28" fillId="3" borderId="31" xfId="2" applyFont="1" applyBorder="1" applyAlignment="1" applyProtection="1">
      <alignment horizontal="left" indent="1"/>
    </xf>
    <xf numFmtId="37" fontId="18" fillId="3" borderId="1" xfId="2" applyNumberFormat="1" applyFont="1" applyBorder="1" applyAlignment="1" applyProtection="1">
      <alignment horizontal="center" vertical="top" wrapText="1"/>
    </xf>
    <xf numFmtId="0" fontId="9" fillId="0" borderId="38" xfId="8" applyFont="1" applyFill="1" applyBorder="1" applyAlignment="1" applyProtection="1">
      <alignment horizontal="center"/>
    </xf>
    <xf numFmtId="37" fontId="18" fillId="2" borderId="1" xfId="1" applyNumberFormat="1" applyFont="1" applyBorder="1" applyAlignment="1" applyProtection="1">
      <alignment horizontal="center" vertical="top" wrapText="1"/>
    </xf>
    <xf numFmtId="0" fontId="9" fillId="9" borderId="0" xfId="0" applyFont="1" applyFill="1" applyProtection="1">
      <alignment vertical="center"/>
      <protection locked="0"/>
    </xf>
    <xf numFmtId="0" fontId="9" fillId="9" borderId="0" xfId="0" applyFont="1" applyFill="1" applyAlignment="1" applyProtection="1">
      <protection locked="0"/>
    </xf>
    <xf numFmtId="0" fontId="9" fillId="9" borderId="0" xfId="0" applyFont="1" applyFill="1" applyAlignment="1" applyProtection="1">
      <alignment vertical="top"/>
      <protection locked="0"/>
    </xf>
    <xf numFmtId="0" fontId="66" fillId="9" borderId="0" xfId="0" applyFont="1" applyFill="1" applyAlignment="1" applyProtection="1">
      <alignment vertical="top" wrapText="1"/>
      <protection locked="0"/>
    </xf>
    <xf numFmtId="0" fontId="11" fillId="9" borderId="0" xfId="0" applyFont="1" applyFill="1" applyProtection="1">
      <alignment vertical="center"/>
      <protection locked="0"/>
    </xf>
    <xf numFmtId="0" fontId="34" fillId="0" borderId="0" xfId="0" applyFont="1" applyAlignment="1">
      <alignment horizontal="right" vertical="center"/>
    </xf>
    <xf numFmtId="0" fontId="9" fillId="0" borderId="24" xfId="0" applyFont="1" applyBorder="1">
      <alignment vertical="center"/>
    </xf>
    <xf numFmtId="0" fontId="9" fillId="9" borderId="0" xfId="0" applyFont="1" applyFill="1" applyAlignment="1" applyProtection="1">
      <alignment wrapText="1"/>
      <protection locked="0"/>
    </xf>
    <xf numFmtId="0" fontId="9" fillId="9" borderId="0" xfId="0" applyFont="1" applyFill="1" applyAlignment="1" applyProtection="1">
      <alignment vertical="center" wrapText="1"/>
      <protection locked="0"/>
    </xf>
    <xf numFmtId="168" fontId="9" fillId="9" borderId="0" xfId="0" applyNumberFormat="1" applyFont="1" applyFill="1" applyAlignment="1" applyProtection="1">
      <alignment vertical="center" wrapText="1"/>
      <protection locked="0"/>
    </xf>
    <xf numFmtId="0" fontId="9" fillId="9" borderId="0" xfId="0" applyFont="1" applyFill="1" applyBorder="1" applyProtection="1">
      <alignment vertical="center"/>
      <protection locked="0"/>
    </xf>
    <xf numFmtId="0" fontId="0" fillId="9" borderId="0" xfId="0" applyFill="1" applyBorder="1" applyProtection="1">
      <alignment vertical="center"/>
      <protection locked="0"/>
    </xf>
    <xf numFmtId="0" fontId="0" fillId="9" borderId="0" xfId="0" applyFill="1" applyProtection="1">
      <alignment vertical="center"/>
      <protection locked="0"/>
    </xf>
    <xf numFmtId="0" fontId="9" fillId="0" borderId="0" xfId="12" applyFont="1" applyAlignment="1">
      <alignment wrapText="1"/>
    </xf>
    <xf numFmtId="173" fontId="0" fillId="0" borderId="0" xfId="7" applyFont="1" applyBorder="1" applyProtection="1"/>
    <xf numFmtId="0" fontId="67" fillId="9" borderId="0" xfId="0" applyFont="1" applyFill="1" applyBorder="1" applyProtection="1">
      <alignment vertical="center"/>
      <protection locked="0"/>
    </xf>
    <xf numFmtId="0" fontId="16" fillId="9" borderId="0" xfId="0" applyFont="1" applyFill="1" applyAlignment="1" applyProtection="1">
      <protection locked="0"/>
    </xf>
    <xf numFmtId="0" fontId="9" fillId="9" borderId="0" xfId="19" applyFill="1" applyProtection="1">
      <protection locked="0"/>
    </xf>
    <xf numFmtId="0" fontId="11" fillId="9" borderId="0" xfId="19" applyFont="1" applyFill="1" applyProtection="1">
      <protection locked="0"/>
    </xf>
    <xf numFmtId="170" fontId="9" fillId="0" borderId="0" xfId="24" applyFont="1" applyFill="1" applyBorder="1" applyProtection="1">
      <protection locked="0"/>
    </xf>
    <xf numFmtId="14" fontId="17" fillId="0" borderId="0" xfId="9" applyNumberFormat="1" applyFont="1" applyFill="1" applyBorder="1" applyAlignment="1" applyProtection="1"/>
    <xf numFmtId="0" fontId="9" fillId="5" borderId="0" xfId="0" applyFont="1" applyFill="1">
      <alignment vertical="center"/>
    </xf>
    <xf numFmtId="0" fontId="11" fillId="0" borderId="0" xfId="2" applyFont="1" applyFill="1" applyBorder="1" applyAlignment="1" applyProtection="1">
      <alignment horizontal="center" vertical="center"/>
    </xf>
    <xf numFmtId="0" fontId="23" fillId="0" borderId="21" xfId="0" applyFont="1" applyBorder="1" applyAlignment="1">
      <alignment horizontal="center" vertical="top" wrapText="1"/>
    </xf>
    <xf numFmtId="172" fontId="9" fillId="0" borderId="21" xfId="16" applyFont="1" applyFill="1" applyBorder="1" applyAlignment="1" applyProtection="1">
      <alignment horizontal="center" vertical="center"/>
    </xf>
    <xf numFmtId="0" fontId="52" fillId="0" borderId="21" xfId="12" applyFont="1" applyBorder="1" applyAlignment="1">
      <alignment horizontal="center" vertical="top" wrapText="1"/>
    </xf>
    <xf numFmtId="0" fontId="18" fillId="0" borderId="0" xfId="0" applyFont="1" applyBorder="1" applyAlignment="1">
      <alignment horizontal="center" vertical="top" wrapText="1"/>
    </xf>
    <xf numFmtId="170" fontId="9" fillId="0" borderId="0" xfId="24" applyFont="1" applyFill="1" applyBorder="1" applyAlignment="1" applyProtection="1">
      <alignment vertical="center"/>
      <protection locked="0"/>
    </xf>
    <xf numFmtId="170" fontId="9" fillId="0" borderId="0" xfId="24" applyFont="1" applyFill="1" applyBorder="1" applyProtection="1"/>
    <xf numFmtId="170" fontId="11" fillId="0" borderId="0" xfId="24" applyFont="1" applyFill="1" applyBorder="1" applyProtection="1"/>
    <xf numFmtId="14" fontId="17" fillId="0" borderId="2" xfId="9" applyNumberFormat="1" applyFont="1" applyFill="1" applyProtection="1"/>
    <xf numFmtId="0" fontId="12"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17" xfId="0" applyFont="1" applyBorder="1" applyAlignment="1">
      <alignment horizontal="center" vertical="top" wrapText="1"/>
    </xf>
    <xf numFmtId="0" fontId="11" fillId="0" borderId="21" xfId="0" applyFont="1" applyBorder="1" applyAlignment="1">
      <alignment horizontal="center" vertical="top" wrapText="1"/>
    </xf>
    <xf numFmtId="0" fontId="9" fillId="0" borderId="21" xfId="0" applyFont="1" applyBorder="1" applyAlignment="1">
      <alignment vertical="top"/>
    </xf>
    <xf numFmtId="170" fontId="9" fillId="0" borderId="0" xfId="24" applyFont="1" applyAlignment="1" applyProtection="1">
      <alignment vertical="center"/>
      <protection locked="0"/>
    </xf>
    <xf numFmtId="170" fontId="11" fillId="0" borderId="0" xfId="24" applyFont="1" applyBorder="1" applyProtection="1"/>
    <xf numFmtId="170" fontId="9" fillId="0" borderId="0" xfId="24" applyFont="1" applyProtection="1"/>
    <xf numFmtId="49" fontId="9" fillId="0" borderId="0" xfId="0" applyNumberFormat="1" applyFont="1" applyAlignment="1">
      <alignment horizontal="center"/>
    </xf>
    <xf numFmtId="0" fontId="34" fillId="0" borderId="0" xfId="0" applyFont="1" applyBorder="1" applyAlignment="1">
      <alignment horizontal="right" vertical="center"/>
    </xf>
    <xf numFmtId="49" fontId="13" fillId="0" borderId="0" xfId="0" applyNumberFormat="1" applyFont="1" applyAlignment="1">
      <alignment horizontal="center" vertical="center"/>
    </xf>
    <xf numFmtId="49" fontId="9" fillId="0" borderId="0" xfId="0" applyNumberFormat="1" applyFont="1" applyAlignment="1">
      <alignment horizontal="center" vertical="center"/>
    </xf>
    <xf numFmtId="0" fontId="11" fillId="0" borderId="0" xfId="0" applyFont="1" applyAlignment="1">
      <alignment horizontal="center"/>
    </xf>
    <xf numFmtId="49" fontId="11" fillId="0" borderId="0" xfId="0" applyNumberFormat="1" applyFont="1" applyAlignment="1">
      <alignment horizontal="center"/>
    </xf>
    <xf numFmtId="0" fontId="11" fillId="0" borderId="0" xfId="0" applyFont="1" applyBorder="1" applyAlignment="1">
      <alignment horizontal="right"/>
    </xf>
    <xf numFmtId="49" fontId="11" fillId="0" borderId="0" xfId="0" applyNumberFormat="1" applyFont="1" applyAlignment="1">
      <alignment horizontal="center" vertical="center"/>
    </xf>
    <xf numFmtId="0" fontId="31" fillId="0" borderId="21" xfId="0" applyFont="1" applyBorder="1" applyAlignment="1">
      <alignment horizontal="center" vertical="top" wrapText="1"/>
    </xf>
    <xf numFmtId="0" fontId="11" fillId="0" borderId="42" xfId="12" applyFont="1" applyBorder="1" applyAlignment="1">
      <alignment horizontal="center" vertical="top" wrapText="1"/>
    </xf>
    <xf numFmtId="49" fontId="18" fillId="0" borderId="42" xfId="12" applyNumberFormat="1" applyFont="1" applyBorder="1" applyAlignment="1">
      <alignment horizontal="center" vertical="top"/>
    </xf>
    <xf numFmtId="0" fontId="11" fillId="0" borderId="0" xfId="0" applyFont="1" applyBorder="1" applyAlignment="1">
      <alignment vertical="top" wrapText="1"/>
    </xf>
    <xf numFmtId="49" fontId="18" fillId="0" borderId="0" xfId="0" applyNumberFormat="1" applyFont="1" applyBorder="1" applyAlignment="1">
      <alignment horizontal="center" vertical="top"/>
    </xf>
    <xf numFmtId="0" fontId="15" fillId="0" borderId="0" xfId="0" applyFont="1" applyBorder="1" applyAlignment="1">
      <alignment horizontal="center" vertical="top" wrapText="1"/>
    </xf>
    <xf numFmtId="171" fontId="11" fillId="0" borderId="11" xfId="23" applyFont="1" applyBorder="1" applyProtection="1"/>
    <xf numFmtId="0" fontId="11" fillId="0" borderId="11" xfId="0" applyFont="1" applyBorder="1">
      <alignment vertical="center"/>
    </xf>
    <xf numFmtId="2" fontId="11" fillId="0" borderId="11" xfId="21" applyFont="1" applyBorder="1" applyProtection="1"/>
    <xf numFmtId="0" fontId="9" fillId="5" borderId="1" xfId="13" applyFont="1" applyBorder="1" applyAlignment="1" applyProtection="1">
      <alignment horizontal="center" vertical="center"/>
    </xf>
    <xf numFmtId="49" fontId="11" fillId="0" borderId="0" xfId="0" applyNumberFormat="1" applyFont="1" applyBorder="1" applyAlignment="1">
      <alignment horizontal="center" vertical="center"/>
    </xf>
    <xf numFmtId="171" fontId="11" fillId="0" borderId="0" xfId="23" applyFont="1" applyBorder="1" applyProtection="1"/>
    <xf numFmtId="2" fontId="11" fillId="0" borderId="0" xfId="21" applyFont="1" applyBorder="1" applyProtection="1"/>
    <xf numFmtId="170" fontId="9" fillId="0" borderId="21" xfId="8" applyNumberFormat="1" applyFont="1" applyFill="1" applyBorder="1">
      <protection locked="0"/>
    </xf>
    <xf numFmtId="170" fontId="9" fillId="0" borderId="0" xfId="8" applyNumberFormat="1" applyFont="1" applyFill="1" applyBorder="1">
      <protection locked="0"/>
    </xf>
    <xf numFmtId="170" fontId="9" fillId="0" borderId="8" xfId="8" applyNumberFormat="1" applyFont="1" applyFill="1" applyBorder="1" applyAlignment="1" applyProtection="1">
      <alignment vertical="center"/>
    </xf>
    <xf numFmtId="170" fontId="9" fillId="0" borderId="0" xfId="8" applyNumberFormat="1" applyFont="1" applyFill="1" applyBorder="1" applyAlignment="1" applyProtection="1">
      <alignment vertical="center"/>
    </xf>
    <xf numFmtId="169" fontId="9" fillId="0" borderId="20" xfId="25" applyFont="1" applyFill="1" applyBorder="1" applyAlignment="1" applyProtection="1">
      <alignment vertical="center"/>
    </xf>
    <xf numFmtId="172" fontId="9" fillId="4" borderId="1" xfId="16" applyFont="1" applyFill="1" applyBorder="1" applyAlignment="1" applyProtection="1">
      <alignment vertical="center"/>
      <protection locked="0"/>
    </xf>
    <xf numFmtId="169" fontId="9" fillId="0" borderId="0" xfId="0" applyNumberFormat="1" applyFont="1">
      <alignment vertical="center"/>
    </xf>
    <xf numFmtId="169" fontId="67" fillId="0" borderId="43" xfId="0" applyNumberFormat="1" applyFont="1" applyBorder="1" applyAlignment="1">
      <alignment vertical="center" wrapText="1"/>
    </xf>
    <xf numFmtId="0" fontId="48" fillId="0" borderId="0" xfId="0" applyFont="1">
      <alignment vertical="center"/>
    </xf>
    <xf numFmtId="0" fontId="70" fillId="0" borderId="0" xfId="18" applyFont="1" applyAlignment="1">
      <alignment horizontal="left" wrapText="1" indent="1"/>
    </xf>
    <xf numFmtId="171" fontId="9" fillId="0" borderId="12" xfId="23" applyFont="1" applyFill="1" applyBorder="1" applyAlignment="1" applyProtection="1">
      <alignment vertical="center"/>
    </xf>
    <xf numFmtId="170" fontId="9" fillId="0" borderId="13" xfId="24" applyFont="1" applyFill="1" applyBorder="1" applyAlignment="1" applyProtection="1">
      <alignment vertical="center"/>
    </xf>
    <xf numFmtId="171" fontId="9" fillId="0" borderId="47" xfId="23" applyFont="1" applyFill="1" applyBorder="1" applyAlignment="1" applyProtection="1">
      <alignment vertical="center"/>
    </xf>
    <xf numFmtId="171" fontId="9" fillId="0" borderId="48" xfId="23" applyFont="1" applyFill="1" applyBorder="1" applyAlignment="1" applyProtection="1">
      <alignment vertical="center"/>
    </xf>
    <xf numFmtId="170" fontId="9" fillId="0" borderId="49" xfId="24" applyFont="1" applyFill="1" applyBorder="1" applyAlignment="1" applyProtection="1">
      <alignment vertical="center"/>
    </xf>
    <xf numFmtId="171" fontId="9" fillId="0" borderId="50" xfId="23" applyFont="1" applyFill="1" applyBorder="1" applyAlignment="1" applyProtection="1">
      <alignment vertical="center"/>
    </xf>
    <xf numFmtId="170" fontId="9" fillId="0" borderId="14" xfId="24" applyFont="1" applyFill="1" applyBorder="1" applyAlignment="1" applyProtection="1">
      <alignment vertical="center"/>
    </xf>
    <xf numFmtId="171" fontId="9" fillId="0" borderId="51" xfId="23" applyFont="1" applyFill="1" applyBorder="1" applyAlignment="1" applyProtection="1">
      <alignment vertical="center"/>
    </xf>
    <xf numFmtId="170" fontId="9" fillId="0" borderId="34" xfId="24" applyFont="1" applyFill="1" applyBorder="1" applyAlignment="1" applyProtection="1">
      <alignment vertical="center"/>
    </xf>
    <xf numFmtId="171" fontId="11" fillId="0" borderId="8" xfId="23" applyFont="1" applyFill="1" applyBorder="1" applyAlignment="1" applyProtection="1">
      <alignment vertical="center"/>
    </xf>
    <xf numFmtId="170" fontId="11" fillId="0" borderId="7" xfId="24" applyFont="1" applyFill="1" applyBorder="1" applyAlignment="1" applyProtection="1">
      <alignment vertical="center"/>
    </xf>
    <xf numFmtId="170" fontId="11" fillId="0" borderId="0" xfId="24" applyFont="1" applyFill="1" applyBorder="1" applyAlignment="1" applyProtection="1">
      <alignment vertical="center"/>
    </xf>
    <xf numFmtId="171" fontId="11" fillId="0" borderId="6" xfId="23" applyFont="1" applyFill="1" applyBorder="1" applyAlignment="1" applyProtection="1">
      <alignment vertical="center"/>
    </xf>
    <xf numFmtId="171" fontId="9" fillId="0" borderId="0" xfId="23" applyFont="1" applyFill="1" applyBorder="1" applyAlignment="1" applyProtection="1">
      <alignment vertical="center"/>
    </xf>
    <xf numFmtId="171" fontId="9" fillId="0" borderId="0" xfId="23" applyFont="1" applyFill="1" applyBorder="1" applyAlignment="1" applyProtection="1">
      <alignment horizontal="right" vertical="center"/>
    </xf>
    <xf numFmtId="170" fontId="9" fillId="0" borderId="0" xfId="24" applyFont="1" applyFill="1" applyBorder="1" applyAlignment="1" applyProtection="1">
      <alignment horizontal="right" vertical="center"/>
    </xf>
    <xf numFmtId="171" fontId="11" fillId="0" borderId="6" xfId="23" applyFont="1" applyFill="1" applyBorder="1" applyAlignment="1" applyProtection="1">
      <alignment horizontal="right" vertical="center"/>
    </xf>
    <xf numFmtId="170" fontId="11" fillId="0" borderId="7" xfId="24" applyFont="1" applyFill="1" applyBorder="1" applyAlignment="1" applyProtection="1">
      <alignment horizontal="right" vertical="center"/>
    </xf>
    <xf numFmtId="171" fontId="9" fillId="0" borderId="47" xfId="23" applyFont="1" applyFill="1" applyBorder="1" applyAlignment="1" applyProtection="1">
      <alignment horizontal="right" vertical="center"/>
    </xf>
    <xf numFmtId="170" fontId="9" fillId="0" borderId="13" xfId="24" applyFont="1" applyFill="1" applyBorder="1" applyAlignment="1" applyProtection="1">
      <alignment horizontal="right" vertical="center"/>
    </xf>
    <xf numFmtId="171" fontId="9" fillId="0" borderId="52" xfId="23" applyFont="1" applyFill="1" applyBorder="1" applyAlignment="1" applyProtection="1">
      <alignment horizontal="right" vertical="center"/>
    </xf>
    <xf numFmtId="170" fontId="9" fillId="0" borderId="49" xfId="24" applyFont="1" applyFill="1" applyBorder="1" applyAlignment="1" applyProtection="1">
      <alignment horizontal="right" vertical="center"/>
    </xf>
    <xf numFmtId="171" fontId="9" fillId="0" borderId="0" xfId="23" applyFont="1" applyFill="1" applyAlignment="1" applyProtection="1">
      <alignment vertical="center"/>
    </xf>
    <xf numFmtId="170" fontId="9" fillId="0" borderId="0" xfId="24" applyFont="1" applyFill="1" applyAlignment="1" applyProtection="1">
      <alignment vertical="center"/>
    </xf>
    <xf numFmtId="171" fontId="9" fillId="0" borderId="0" xfId="23" applyFont="1" applyAlignment="1" applyProtection="1">
      <alignment vertical="center"/>
    </xf>
    <xf numFmtId="170" fontId="9" fillId="0" borderId="0" xfId="24" applyFont="1" applyAlignment="1" applyProtection="1">
      <alignment vertical="center"/>
    </xf>
    <xf numFmtId="171" fontId="9" fillId="0" borderId="47" xfId="23" applyFont="1" applyBorder="1" applyAlignment="1" applyProtection="1">
      <alignment vertical="center"/>
    </xf>
    <xf numFmtId="170" fontId="9" fillId="0" borderId="13" xfId="24" applyFont="1" applyBorder="1" applyAlignment="1" applyProtection="1">
      <alignment vertical="center"/>
    </xf>
    <xf numFmtId="171" fontId="9" fillId="0" borderId="15" xfId="23" applyFont="1" applyFill="1" applyBorder="1" applyAlignment="1" applyProtection="1">
      <alignment vertical="center"/>
    </xf>
    <xf numFmtId="170" fontId="9" fillId="0" borderId="16" xfId="24" applyFont="1" applyFill="1" applyBorder="1" applyAlignment="1" applyProtection="1">
      <alignment vertical="center"/>
    </xf>
    <xf numFmtId="171" fontId="9" fillId="0" borderId="15" xfId="23" applyFont="1" applyFill="1" applyBorder="1" applyAlignment="1" applyProtection="1">
      <alignment horizontal="right" vertical="center"/>
    </xf>
    <xf numFmtId="170" fontId="9" fillId="0" borderId="16" xfId="24" applyFont="1" applyFill="1" applyBorder="1" applyAlignment="1" applyProtection="1">
      <alignment horizontal="right" vertical="center"/>
    </xf>
    <xf numFmtId="0" fontId="9" fillId="0" borderId="0" xfId="18" applyAlignment="1">
      <alignment horizontal="left" vertical="center" wrapText="1" indent="1"/>
    </xf>
    <xf numFmtId="0" fontId="9" fillId="0" borderId="0" xfId="18" applyAlignment="1">
      <alignment horizontal="left" wrapText="1" indent="1"/>
    </xf>
    <xf numFmtId="0" fontId="51" fillId="4" borderId="1" xfId="8" applyFont="1" applyAlignment="1">
      <alignment horizontal="center" vertical="center"/>
      <protection locked="0"/>
    </xf>
    <xf numFmtId="0" fontId="9" fillId="5" borderId="0" xfId="0" applyFont="1" applyFill="1" applyAlignment="1">
      <alignment vertical="top"/>
    </xf>
    <xf numFmtId="0" fontId="78" fillId="0" borderId="42" xfId="12" applyFont="1" applyBorder="1" applyAlignment="1">
      <alignment horizontal="center" vertical="top" wrapText="1"/>
    </xf>
    <xf numFmtId="0" fontId="52" fillId="0" borderId="42" xfId="12" applyFont="1" applyBorder="1" applyAlignment="1">
      <alignment horizontal="center" wrapText="1"/>
    </xf>
    <xf numFmtId="0" fontId="77" fillId="0" borderId="42" xfId="12" applyFont="1" applyBorder="1" applyAlignment="1">
      <alignment horizontal="center" wrapText="1"/>
    </xf>
    <xf numFmtId="10" fontId="9" fillId="4" borderId="1" xfId="24" applyNumberFormat="1" applyFont="1" applyFill="1" applyBorder="1" applyAlignment="1" applyProtection="1">
      <alignment horizontal="center" vertical="center"/>
      <protection locked="0"/>
    </xf>
    <xf numFmtId="184" fontId="9" fillId="4" borderId="1" xfId="16" applyNumberFormat="1" applyFont="1" applyFill="1" applyBorder="1" applyAlignment="1" applyProtection="1">
      <alignment horizontal="center" vertical="center"/>
      <protection locked="0"/>
    </xf>
    <xf numFmtId="0" fontId="61" fillId="0" borderId="0" xfId="18" applyFont="1">
      <alignment vertical="center"/>
    </xf>
    <xf numFmtId="0" fontId="8" fillId="0" borderId="0" xfId="18" applyFont="1">
      <alignment vertical="center"/>
    </xf>
    <xf numFmtId="0" fontId="65" fillId="0" borderId="0" xfId="18" applyFont="1">
      <alignment vertical="center"/>
    </xf>
    <xf numFmtId="0" fontId="84" fillId="0" borderId="0" xfId="35"/>
    <xf numFmtId="0" fontId="86" fillId="0" borderId="0" xfId="35" applyFont="1" applyAlignment="1">
      <alignment horizontal="left" vertical="top"/>
    </xf>
    <xf numFmtId="0" fontId="87" fillId="0" borderId="1" xfId="35" applyFont="1" applyBorder="1" applyAlignment="1">
      <alignment horizontal="center" vertical="center" wrapText="1"/>
    </xf>
    <xf numFmtId="0" fontId="88" fillId="0" borderId="1" xfId="35" applyFont="1" applyBorder="1" applyAlignment="1">
      <alignment horizontal="left" vertical="center" wrapText="1"/>
    </xf>
    <xf numFmtId="0" fontId="86" fillId="0" borderId="1" xfId="35" applyFont="1" applyBorder="1" applyAlignment="1">
      <alignment horizontal="center" vertical="center" wrapText="1"/>
    </xf>
    <xf numFmtId="0" fontId="86" fillId="0" borderId="1" xfId="35" applyFont="1" applyBorder="1" applyAlignment="1">
      <alignment horizontal="left" vertical="center" wrapText="1"/>
    </xf>
    <xf numFmtId="2" fontId="9" fillId="0" borderId="1" xfId="33" applyNumberFormat="1" applyFont="1" applyBorder="1" applyAlignment="1">
      <alignment horizontal="center"/>
    </xf>
    <xf numFmtId="2" fontId="9" fillId="0" borderId="11" xfId="33" applyNumberFormat="1" applyFont="1" applyBorder="1" applyAlignment="1">
      <alignment horizontal="center"/>
    </xf>
    <xf numFmtId="0" fontId="91" fillId="0" borderId="0" xfId="35" applyFont="1" applyAlignment="1">
      <alignment horizontal="left" vertical="top"/>
    </xf>
    <xf numFmtId="170" fontId="92" fillId="0" borderId="0" xfId="24" applyFont="1" applyBorder="1" applyProtection="1"/>
    <xf numFmtId="0" fontId="93" fillId="5" borderId="0" xfId="0" applyFont="1" applyFill="1">
      <alignment vertical="center"/>
    </xf>
    <xf numFmtId="0" fontId="93" fillId="0" borderId="0" xfId="0" applyFont="1">
      <alignment vertical="center"/>
    </xf>
    <xf numFmtId="0" fontId="93" fillId="9" borderId="0" xfId="0" applyFont="1" applyFill="1" applyProtection="1">
      <alignment vertical="center"/>
      <protection locked="0"/>
    </xf>
    <xf numFmtId="170" fontId="93" fillId="0" borderId="0" xfId="24" applyFont="1" applyProtection="1"/>
    <xf numFmtId="0" fontId="93" fillId="0" borderId="0" xfId="0" applyFont="1" applyProtection="1">
      <alignment vertical="center"/>
      <protection locked="0"/>
    </xf>
    <xf numFmtId="170" fontId="93" fillId="0" borderId="0" xfId="24" applyFont="1" applyProtection="1">
      <protection locked="0"/>
    </xf>
    <xf numFmtId="0" fontId="93" fillId="5" borderId="1" xfId="13" applyFont="1" applyBorder="1" applyAlignment="1" applyProtection="1">
      <alignment horizontal="center" vertical="center"/>
    </xf>
    <xf numFmtId="0" fontId="85" fillId="0" borderId="0" xfId="35" applyFont="1" applyAlignment="1">
      <alignment horizontal="center" vertical="center" wrapText="1"/>
    </xf>
    <xf numFmtId="0" fontId="86" fillId="0" borderId="0" xfId="35" applyFont="1" applyAlignment="1">
      <alignment horizontal="center" vertical="center" wrapText="1"/>
    </xf>
    <xf numFmtId="166" fontId="93" fillId="0" borderId="0" xfId="0" applyNumberFormat="1" applyFont="1" applyBorder="1" applyAlignment="1" applyProtection="1">
      <alignment horizontal="right" vertical="center"/>
      <protection hidden="1"/>
    </xf>
    <xf numFmtId="0" fontId="97" fillId="16" borderId="0" xfId="37" applyFont="1" applyFill="1"/>
    <xf numFmtId="0" fontId="95" fillId="0" borderId="0" xfId="37"/>
    <xf numFmtId="0" fontId="48" fillId="0" borderId="0" xfId="37" applyFont="1"/>
    <xf numFmtId="0" fontId="48" fillId="16" borderId="0" xfId="37" applyFont="1" applyFill="1"/>
    <xf numFmtId="0" fontId="98" fillId="0" borderId="0" xfId="37" applyFont="1" applyAlignment="1">
      <alignment horizontal="center"/>
    </xf>
    <xf numFmtId="0" fontId="19" fillId="13" borderId="54" xfId="37" applyFont="1" applyFill="1" applyBorder="1"/>
    <xf numFmtId="0" fontId="13" fillId="0" borderId="33" xfId="37" applyFont="1" applyBorder="1" applyAlignment="1">
      <alignment horizontal="center"/>
    </xf>
    <xf numFmtId="0" fontId="13" fillId="0" borderId="55" xfId="37" applyFont="1" applyBorder="1" applyAlignment="1">
      <alignment horizontal="center"/>
    </xf>
    <xf numFmtId="0" fontId="19" fillId="14" borderId="51" xfId="37" applyFont="1" applyFill="1" applyBorder="1"/>
    <xf numFmtId="0" fontId="13" fillId="0" borderId="27" xfId="37" applyFont="1" applyBorder="1" applyAlignment="1">
      <alignment horizontal="center"/>
    </xf>
    <xf numFmtId="0" fontId="13" fillId="0" borderId="88" xfId="37" applyFont="1" applyBorder="1" applyAlignment="1">
      <alignment horizontal="center"/>
    </xf>
    <xf numFmtId="0" fontId="13" fillId="0" borderId="86" xfId="37" applyFont="1" applyBorder="1"/>
    <xf numFmtId="2" fontId="13" fillId="0" borderId="0" xfId="37" applyNumberFormat="1" applyFont="1" applyAlignment="1">
      <alignment horizontal="center"/>
    </xf>
    <xf numFmtId="2" fontId="13" fillId="0" borderId="87" xfId="37" applyNumberFormat="1" applyFont="1" applyBorder="1" applyAlignment="1">
      <alignment horizontal="center"/>
    </xf>
    <xf numFmtId="0" fontId="13" fillId="0" borderId="53" xfId="37" applyFont="1" applyBorder="1"/>
    <xf numFmtId="2" fontId="13" fillId="0" borderId="5" xfId="37" applyNumberFormat="1" applyFont="1" applyBorder="1" applyAlignment="1">
      <alignment horizontal="center"/>
    </xf>
    <xf numFmtId="2" fontId="13" fillId="0" borderId="56" xfId="37" applyNumberFormat="1" applyFont="1" applyBorder="1" applyAlignment="1">
      <alignment horizontal="center"/>
    </xf>
    <xf numFmtId="0" fontId="48" fillId="7" borderId="0" xfId="37" applyFont="1" applyFill="1"/>
    <xf numFmtId="0" fontId="48" fillId="17" borderId="0" xfId="37" applyFont="1" applyFill="1"/>
    <xf numFmtId="185" fontId="48" fillId="17" borderId="0" xfId="37" applyNumberFormat="1" applyFont="1" applyFill="1" applyAlignment="1">
      <alignment horizontal="center"/>
    </xf>
    <xf numFmtId="185" fontId="48" fillId="0" borderId="0" xfId="37" applyNumberFormat="1" applyFont="1" applyAlignment="1">
      <alignment horizontal="center"/>
    </xf>
    <xf numFmtId="185" fontId="99" fillId="7" borderId="0" xfId="37" applyNumberFormat="1" applyFont="1" applyFill="1" applyAlignment="1">
      <alignment horizontal="center"/>
    </xf>
    <xf numFmtId="185" fontId="99" fillId="17" borderId="0" xfId="37" applyNumberFormat="1" applyFont="1" applyFill="1" applyAlignment="1">
      <alignment horizontal="center"/>
    </xf>
    <xf numFmtId="0" fontId="99" fillId="0" borderId="0" xfId="37" applyFont="1"/>
    <xf numFmtId="10" fontId="99" fillId="18" borderId="11" xfId="38" applyNumberFormat="1" applyFont="1" applyFill="1" applyBorder="1" applyAlignment="1">
      <alignment horizontal="center"/>
    </xf>
    <xf numFmtId="188" fontId="99" fillId="12" borderId="11" xfId="37" applyNumberFormat="1" applyFont="1" applyFill="1" applyBorder="1" applyAlignment="1">
      <alignment horizontal="center"/>
    </xf>
    <xf numFmtId="0" fontId="95" fillId="16" borderId="0" xfId="37" applyFill="1"/>
    <xf numFmtId="0" fontId="99" fillId="7" borderId="0" xfId="37" applyFont="1" applyFill="1" applyAlignment="1">
      <alignment horizontal="center" vertical="center" wrapText="1"/>
    </xf>
    <xf numFmtId="172" fontId="99" fillId="7" borderId="0" xfId="16" applyFont="1" applyFill="1" applyAlignment="1">
      <alignment horizontal="center"/>
    </xf>
    <xf numFmtId="2" fontId="92" fillId="0" borderId="11" xfId="0" applyNumberFormat="1" applyFont="1" applyBorder="1">
      <alignment vertical="center"/>
    </xf>
    <xf numFmtId="188" fontId="99" fillId="0" borderId="0" xfId="37" applyNumberFormat="1" applyFont="1" applyAlignment="1">
      <alignment horizontal="center"/>
    </xf>
    <xf numFmtId="0" fontId="94" fillId="0" borderId="0" xfId="37" applyFont="1"/>
    <xf numFmtId="0" fontId="48" fillId="0" borderId="0" xfId="37" applyFont="1" applyAlignment="1">
      <alignment vertical="center"/>
    </xf>
    <xf numFmtId="185" fontId="99" fillId="0" borderId="0" xfId="37" applyNumberFormat="1" applyFont="1" applyAlignment="1">
      <alignment horizontal="center"/>
    </xf>
    <xf numFmtId="0" fontId="100" fillId="6" borderId="0" xfId="37" applyFont="1" applyFill="1" applyAlignment="1">
      <alignment horizontal="right"/>
    </xf>
    <xf numFmtId="189" fontId="100" fillId="6" borderId="0" xfId="37" applyNumberFormat="1" applyFont="1" applyFill="1" applyAlignment="1">
      <alignment horizontal="center"/>
    </xf>
    <xf numFmtId="0" fontId="9" fillId="0" borderId="0" xfId="15" quotePrefix="1" applyFont="1" applyAlignment="1" applyProtection="1">
      <alignment horizontal="left" wrapText="1" indent="3"/>
    </xf>
    <xf numFmtId="0" fontId="17" fillId="0" borderId="0" xfId="37" applyFont="1"/>
    <xf numFmtId="0" fontId="82" fillId="0" borderId="0" xfId="37" applyFont="1"/>
    <xf numFmtId="1" fontId="9" fillId="4" borderId="1" xfId="24" applyNumberFormat="1" applyFont="1" applyFill="1" applyBorder="1" applyAlignment="1" applyProtection="1">
      <alignment horizontal="center" vertical="center"/>
      <protection locked="0"/>
    </xf>
    <xf numFmtId="180" fontId="9" fillId="4" borderId="1" xfId="8" applyNumberFormat="1" applyFont="1">
      <protection locked="0"/>
    </xf>
    <xf numFmtId="180" fontId="9" fillId="0" borderId="0" xfId="24" applyNumberFormat="1" applyFont="1" applyProtection="1">
      <protection locked="0"/>
    </xf>
    <xf numFmtId="180" fontId="9" fillId="4" borderId="17" xfId="8" applyNumberFormat="1" applyFont="1" applyBorder="1">
      <protection locked="0"/>
    </xf>
    <xf numFmtId="180" fontId="11" fillId="0" borderId="11" xfId="24" applyNumberFormat="1" applyFont="1" applyBorder="1" applyProtection="1"/>
    <xf numFmtId="180" fontId="9" fillId="0" borderId="0" xfId="0" applyNumberFormat="1" applyFont="1">
      <alignment vertical="center"/>
    </xf>
    <xf numFmtId="180" fontId="9" fillId="0" borderId="0" xfId="24" applyNumberFormat="1" applyFont="1" applyProtection="1"/>
    <xf numFmtId="180" fontId="13" fillId="0" borderId="0" xfId="0" applyNumberFormat="1" applyFont="1">
      <alignment vertical="center"/>
    </xf>
    <xf numFmtId="180" fontId="11" fillId="0" borderId="0" xfId="0" applyNumberFormat="1" applyFont="1" applyBorder="1" applyAlignment="1">
      <alignment horizontal="center" vertical="top" wrapText="1"/>
    </xf>
    <xf numFmtId="180" fontId="11" fillId="0" borderId="0" xfId="0" applyNumberFormat="1" applyFont="1" applyBorder="1">
      <alignment vertical="center"/>
    </xf>
    <xf numFmtId="180" fontId="9" fillId="0" borderId="5" xfId="0" applyNumberFormat="1" applyFont="1" applyBorder="1">
      <alignment vertical="center"/>
    </xf>
    <xf numFmtId="180" fontId="11" fillId="0" borderId="6" xfId="24" applyNumberFormat="1" applyFont="1" applyBorder="1" applyProtection="1"/>
    <xf numFmtId="180" fontId="34" fillId="0" borderId="0" xfId="0" applyNumberFormat="1" applyFont="1" applyAlignment="1">
      <alignment horizontal="right" vertical="center"/>
    </xf>
    <xf numFmtId="180" fontId="17" fillId="0" borderId="0" xfId="9" applyNumberFormat="1" applyFont="1" applyFill="1" applyBorder="1" applyAlignment="1" applyProtection="1"/>
    <xf numFmtId="180" fontId="11" fillId="10" borderId="1" xfId="0" applyNumberFormat="1" applyFont="1" applyFill="1" applyBorder="1" applyAlignment="1">
      <alignment horizontal="center" vertical="center"/>
    </xf>
    <xf numFmtId="180" fontId="11" fillId="11" borderId="1" xfId="0" applyNumberFormat="1" applyFont="1" applyFill="1" applyBorder="1" applyAlignment="1">
      <alignment horizontal="center" vertical="center"/>
    </xf>
    <xf numFmtId="180" fontId="11" fillId="0" borderId="1" xfId="0" applyNumberFormat="1" applyFont="1" applyBorder="1" applyAlignment="1">
      <alignment horizontal="center" vertical="center"/>
    </xf>
    <xf numFmtId="180" fontId="9" fillId="5" borderId="21" xfId="0" applyNumberFormat="1" applyFont="1" applyFill="1" applyBorder="1" applyAlignment="1">
      <alignment vertical="top"/>
    </xf>
    <xf numFmtId="180" fontId="76" fillId="5" borderId="38" xfId="0" applyNumberFormat="1" applyFont="1" applyFill="1" applyBorder="1" applyAlignment="1">
      <alignment horizontal="center" wrapText="1"/>
    </xf>
    <xf numFmtId="180" fontId="18" fillId="5" borderId="0" xfId="0" applyNumberFormat="1" applyFont="1" applyFill="1" applyBorder="1" applyAlignment="1">
      <alignment horizontal="center" vertical="top" wrapText="1"/>
    </xf>
    <xf numFmtId="180" fontId="9" fillId="5" borderId="0" xfId="0" applyNumberFormat="1" applyFont="1" applyFill="1">
      <alignment vertical="center"/>
    </xf>
    <xf numFmtId="180" fontId="9" fillId="5" borderId="0" xfId="24" applyNumberFormat="1" applyFont="1" applyFill="1" applyAlignment="1" applyProtection="1">
      <alignment vertical="center"/>
      <protection locked="0"/>
    </xf>
    <xf numFmtId="180" fontId="9" fillId="5" borderId="0" xfId="24" applyNumberFormat="1" applyFont="1" applyFill="1" applyProtection="1">
      <protection locked="0"/>
    </xf>
    <xf numFmtId="180" fontId="11" fillId="5" borderId="11" xfId="24" applyNumberFormat="1" applyFont="1" applyFill="1" applyBorder="1" applyProtection="1"/>
    <xf numFmtId="180" fontId="9" fillId="5" borderId="0" xfId="24" applyNumberFormat="1" applyFont="1" applyFill="1" applyProtection="1"/>
    <xf numFmtId="180" fontId="11" fillId="5" borderId="6" xfId="24" applyNumberFormat="1" applyFont="1" applyFill="1" applyBorder="1" applyProtection="1"/>
    <xf numFmtId="180" fontId="11" fillId="5" borderId="0" xfId="24" applyNumberFormat="1" applyFont="1" applyFill="1" applyBorder="1" applyProtection="1"/>
    <xf numFmtId="1" fontId="11" fillId="0" borderId="1" xfId="19" applyNumberFormat="1" applyFont="1" applyBorder="1" applyAlignment="1">
      <alignment horizontal="center"/>
    </xf>
    <xf numFmtId="0" fontId="102" fillId="0" borderId="0" xfId="37" applyFont="1"/>
    <xf numFmtId="14" fontId="17" fillId="4" borderId="2" xfId="9" applyNumberFormat="1" applyFont="1" applyAlignment="1">
      <alignment horizontal="center"/>
      <protection locked="0"/>
    </xf>
    <xf numFmtId="0" fontId="11" fillId="5" borderId="6" xfId="13" applyFont="1" applyBorder="1" applyAlignment="1" applyProtection="1">
      <alignment horizontal="center" vertical="top" wrapText="1"/>
      <protection hidden="1"/>
    </xf>
    <xf numFmtId="172" fontId="9" fillId="0" borderId="14" xfId="16" applyFont="1" applyFill="1" applyBorder="1" applyAlignment="1" applyProtection="1">
      <alignment horizontal="center" wrapText="1"/>
    </xf>
    <xf numFmtId="0" fontId="9" fillId="0" borderId="0" xfId="0" applyFont="1" applyBorder="1" applyAlignment="1">
      <alignment horizontal="right" vertical="center"/>
    </xf>
    <xf numFmtId="0" fontId="18" fillId="5" borderId="0" xfId="0" applyFont="1" applyFill="1" applyBorder="1" applyAlignment="1">
      <alignment horizontal="center" vertical="center" wrapText="1"/>
    </xf>
    <xf numFmtId="0" fontId="95" fillId="0" borderId="0" xfId="37" applyAlignment="1">
      <alignment vertical="center"/>
    </xf>
    <xf numFmtId="0" fontId="48" fillId="16" borderId="0" xfId="37" applyFont="1" applyFill="1" applyAlignment="1">
      <alignment vertical="center"/>
    </xf>
    <xf numFmtId="0" fontId="9" fillId="5" borderId="0" xfId="13" applyFont="1" applyAlignment="1" applyProtection="1">
      <alignment vertical="center"/>
    </xf>
    <xf numFmtId="0" fontId="9" fillId="5" borderId="0" xfId="13" applyFont="1" applyProtection="1"/>
    <xf numFmtId="0" fontId="9" fillId="5" borderId="0" xfId="13" applyFont="1" applyAlignment="1" applyProtection="1"/>
    <xf numFmtId="0" fontId="9" fillId="5" borderId="1" xfId="13" applyFont="1" applyBorder="1" applyAlignment="1" applyProtection="1">
      <alignment horizontal="left" vertical="center" wrapText="1"/>
    </xf>
    <xf numFmtId="0" fontId="9" fillId="5" borderId="0" xfId="13" applyFont="1" applyAlignment="1" applyProtection="1">
      <alignment horizontal="center" vertical="center"/>
    </xf>
    <xf numFmtId="0" fontId="9" fillId="5" borderId="0" xfId="13" applyFont="1" applyBorder="1" applyAlignment="1" applyProtection="1">
      <alignment horizontal="center" vertical="center"/>
    </xf>
    <xf numFmtId="0" fontId="93" fillId="5" borderId="0" xfId="13" applyFont="1" applyBorder="1" applyAlignment="1" applyProtection="1">
      <alignment horizontal="center" vertical="center"/>
    </xf>
    <xf numFmtId="0" fontId="9" fillId="5" borderId="0" xfId="13" applyFont="1" applyBorder="1" applyAlignment="1" applyProtection="1">
      <alignment vertical="center"/>
    </xf>
    <xf numFmtId="0" fontId="9" fillId="5" borderId="0" xfId="13" applyFont="1" applyAlignment="1" applyProtection="1">
      <alignment horizontal="center" vertical="top"/>
    </xf>
    <xf numFmtId="0" fontId="9" fillId="6" borderId="0" xfId="0" applyFont="1" applyFill="1" applyBorder="1">
      <alignment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horizontal="left" vertical="center" wrapText="1"/>
    </xf>
    <xf numFmtId="0" fontId="11" fillId="0" borderId="0" xfId="13" applyFont="1" applyFill="1" applyBorder="1" applyAlignment="1" applyProtection="1">
      <alignment horizontal="center" vertical="top" wrapText="1"/>
    </xf>
    <xf numFmtId="0" fontId="9" fillId="0" borderId="0" xfId="0" applyFont="1" applyBorder="1" applyAlignment="1">
      <alignment vertical="top" wrapText="1"/>
    </xf>
    <xf numFmtId="0" fontId="11" fillId="0" borderId="0" xfId="0" applyFont="1" applyBorder="1" applyAlignment="1">
      <alignment horizontal="left"/>
    </xf>
    <xf numFmtId="0" fontId="11" fillId="2" borderId="1" xfId="1" applyFont="1" applyBorder="1" applyAlignment="1" applyProtection="1">
      <alignment horizontal="center" vertical="top" wrapText="1"/>
    </xf>
    <xf numFmtId="0" fontId="11" fillId="3" borderId="1" xfId="2" applyFont="1" applyBorder="1" applyAlignment="1" applyProtection="1">
      <alignment horizontal="center" vertical="top" wrapText="1"/>
    </xf>
    <xf numFmtId="0" fontId="11" fillId="0" borderId="0" xfId="0" applyFont="1" applyBorder="1" applyAlignment="1">
      <alignment horizontal="right" vertical="center"/>
    </xf>
    <xf numFmtId="177" fontId="9" fillId="0" borderId="1" xfId="16" applyNumberFormat="1" applyFont="1" applyFill="1" applyBorder="1" applyAlignment="1" applyProtection="1">
      <alignment vertical="center"/>
    </xf>
    <xf numFmtId="172" fontId="9" fillId="0" borderId="1" xfId="16" applyFont="1" applyBorder="1" applyAlignment="1" applyProtection="1">
      <alignment vertical="center"/>
    </xf>
    <xf numFmtId="0" fontId="11" fillId="2" borderId="1" xfId="1" applyFont="1" applyBorder="1" applyAlignment="1" applyProtection="1">
      <alignment horizontal="center" vertical="center" wrapText="1"/>
    </xf>
    <xf numFmtId="0" fontId="11" fillId="3" borderId="1" xfId="2" applyFont="1" applyBorder="1" applyAlignment="1" applyProtection="1">
      <alignment horizontal="center" vertical="center" wrapText="1"/>
    </xf>
    <xf numFmtId="2" fontId="9" fillId="0" borderId="1" xfId="0" applyNumberFormat="1" applyFont="1" applyBorder="1">
      <alignment vertical="center"/>
    </xf>
    <xf numFmtId="0" fontId="18" fillId="0" borderId="0" xfId="0" applyFont="1">
      <alignment vertical="center"/>
    </xf>
    <xf numFmtId="0" fontId="12" fillId="0" borderId="0" xfId="0" applyFont="1">
      <alignment vertical="center"/>
    </xf>
    <xf numFmtId="0" fontId="14" fillId="0" borderId="0" xfId="0" applyFont="1" applyAlignment="1">
      <alignment vertical="center" wrapText="1"/>
    </xf>
    <xf numFmtId="0" fontId="69" fillId="0" borderId="0" xfId="0" applyFont="1" applyAlignment="1">
      <alignment vertical="top" wrapText="1"/>
    </xf>
    <xf numFmtId="0" fontId="11" fillId="0" borderId="0" xfId="0" applyFont="1" applyBorder="1" applyAlignment="1">
      <alignment horizontal="center" vertical="center" wrapText="1"/>
    </xf>
    <xf numFmtId="172" fontId="18" fillId="0" borderId="0" xfId="16" applyFont="1" applyAlignment="1" applyProtection="1">
      <alignment vertical="center"/>
    </xf>
    <xf numFmtId="0" fontId="14" fillId="0" borderId="0" xfId="0" applyFont="1" applyBorder="1" applyAlignment="1">
      <alignment vertical="center" wrapText="1"/>
    </xf>
    <xf numFmtId="2" fontId="9" fillId="0" borderId="0" xfId="16" applyNumberFormat="1" applyFont="1" applyAlignment="1" applyProtection="1">
      <alignment vertical="center"/>
    </xf>
    <xf numFmtId="175" fontId="9" fillId="0" borderId="1" xfId="12" applyNumberFormat="1" applyFont="1" applyBorder="1" applyAlignment="1">
      <alignment vertical="center"/>
    </xf>
    <xf numFmtId="177" fontId="9" fillId="0" borderId="0" xfId="16" applyNumberFormat="1" applyFont="1" applyAlignment="1" applyProtection="1">
      <alignment vertical="center"/>
    </xf>
    <xf numFmtId="0" fontId="18" fillId="0" borderId="0" xfId="0" applyFont="1" applyAlignment="1">
      <alignment horizontal="left" vertical="center"/>
    </xf>
    <xf numFmtId="0" fontId="56" fillId="0" borderId="0" xfId="0" applyFont="1" applyAlignment="1">
      <alignment horizontal="left" vertical="center"/>
    </xf>
    <xf numFmtId="0" fontId="9" fillId="0" borderId="18" xfId="0" applyFont="1" applyBorder="1" applyAlignment="1">
      <alignment wrapText="1"/>
    </xf>
    <xf numFmtId="0" fontId="9" fillId="5" borderId="6" xfId="13" applyFont="1" applyBorder="1" applyAlignment="1" applyProtection="1">
      <alignment wrapText="1"/>
    </xf>
    <xf numFmtId="0" fontId="11" fillId="0" borderId="0" xfId="0" applyFont="1" applyBorder="1" applyAlignment="1">
      <alignment horizontal="left" vertical="top" wrapText="1"/>
    </xf>
    <xf numFmtId="0" fontId="66" fillId="0" borderId="0" xfId="0" applyFont="1">
      <alignment vertical="center"/>
    </xf>
    <xf numFmtId="170" fontId="9" fillId="0" borderId="7" xfId="12" applyNumberFormat="1" applyFont="1" applyBorder="1" applyAlignment="1">
      <alignment vertical="center"/>
    </xf>
    <xf numFmtId="170" fontId="9" fillId="0" borderId="0" xfId="12" applyNumberFormat="1" applyFont="1" applyAlignment="1">
      <alignment vertical="center"/>
    </xf>
    <xf numFmtId="170" fontId="9" fillId="0" borderId="13" xfId="12" applyNumberFormat="1" applyFont="1" applyBorder="1" applyAlignment="1">
      <alignment vertical="center"/>
    </xf>
    <xf numFmtId="170" fontId="9" fillId="0" borderId="14" xfId="12" applyNumberFormat="1" applyFont="1" applyBorder="1" applyAlignment="1">
      <alignment vertical="center"/>
    </xf>
    <xf numFmtId="170" fontId="9" fillId="0" borderId="16" xfId="12" applyNumberFormat="1" applyFont="1" applyBorder="1" applyAlignment="1">
      <alignment vertical="center"/>
    </xf>
    <xf numFmtId="170" fontId="9" fillId="0" borderId="8" xfId="12" applyNumberFormat="1" applyFont="1" applyBorder="1" applyAlignment="1">
      <alignment vertical="center"/>
    </xf>
    <xf numFmtId="170" fontId="9" fillId="0" borderId="9" xfId="12" applyNumberFormat="1" applyFont="1" applyBorder="1" applyAlignment="1">
      <alignment vertical="center"/>
    </xf>
    <xf numFmtId="0" fontId="18" fillId="0" borderId="0" xfId="0" quotePrefix="1" applyFont="1" applyAlignment="1">
      <alignment horizontal="left" vertical="top"/>
    </xf>
    <xf numFmtId="170" fontId="9" fillId="0" borderId="0" xfId="24" applyFont="1" applyFill="1" applyAlignment="1" applyProtection="1">
      <alignment vertical="top"/>
    </xf>
    <xf numFmtId="170" fontId="9" fillId="0" borderId="0" xfId="12" applyNumberFormat="1" applyFont="1" applyAlignment="1">
      <alignment vertical="top"/>
    </xf>
    <xf numFmtId="170" fontId="9" fillId="0" borderId="0" xfId="24" applyFont="1" applyFill="1" applyBorder="1" applyAlignment="1" applyProtection="1">
      <alignment vertical="top"/>
    </xf>
    <xf numFmtId="0" fontId="66" fillId="0" borderId="0" xfId="0" applyFont="1" applyAlignment="1">
      <alignment vertical="top"/>
    </xf>
    <xf numFmtId="0" fontId="66" fillId="0" borderId="0" xfId="0" applyFont="1" applyAlignment="1">
      <alignment vertical="top" wrapText="1"/>
    </xf>
    <xf numFmtId="170" fontId="67" fillId="0" borderId="0" xfId="24" applyFont="1" applyAlignment="1" applyProtection="1">
      <alignment vertical="center"/>
    </xf>
    <xf numFmtId="14" fontId="17" fillId="4" borderId="1" xfId="5" applyFont="1" applyBorder="1" applyAlignment="1" applyProtection="1">
      <alignment horizontal="center" vertical="center"/>
      <protection locked="0"/>
    </xf>
    <xf numFmtId="14" fontId="9" fillId="4" borderId="1" xfId="5" applyFont="1" applyBorder="1" applyAlignment="1" applyProtection="1">
      <alignment horizontal="center" vertical="center"/>
      <protection locked="0"/>
    </xf>
    <xf numFmtId="1" fontId="9" fillId="4" borderId="1" xfId="8" applyNumberFormat="1" applyFont="1" applyAlignment="1">
      <alignment horizontal="center" vertical="center"/>
      <protection locked="0"/>
    </xf>
    <xf numFmtId="0" fontId="17" fillId="4" borderId="1" xfId="8" applyFont="1" applyAlignment="1">
      <alignment horizontal="center" vertical="center"/>
      <protection locked="0"/>
    </xf>
    <xf numFmtId="0" fontId="9" fillId="4" borderId="1" xfId="8" applyFont="1" applyAlignment="1">
      <alignment wrapText="1"/>
      <protection locked="0"/>
    </xf>
    <xf numFmtId="0" fontId="9" fillId="4" borderId="17" xfId="8" applyFont="1" applyBorder="1" applyAlignment="1">
      <alignment wrapText="1"/>
      <protection locked="0"/>
    </xf>
    <xf numFmtId="170" fontId="11" fillId="4" borderId="11" xfId="8" applyNumberFormat="1" applyFont="1" applyBorder="1" applyAlignment="1">
      <alignment vertical="center"/>
      <protection locked="0"/>
    </xf>
    <xf numFmtId="170" fontId="9" fillId="4" borderId="8" xfId="8" applyNumberFormat="1" applyFont="1" applyBorder="1" applyAlignment="1">
      <alignment vertical="center"/>
      <protection locked="0"/>
    </xf>
    <xf numFmtId="170" fontId="9" fillId="4" borderId="12" xfId="8" applyNumberFormat="1" applyFont="1" applyBorder="1" applyAlignment="1">
      <alignment vertical="center"/>
      <protection locked="0"/>
    </xf>
    <xf numFmtId="170" fontId="9" fillId="4" borderId="10" xfId="8" applyNumberFormat="1" applyFont="1" applyBorder="1" applyAlignment="1">
      <alignment vertical="center"/>
      <protection locked="0"/>
    </xf>
    <xf numFmtId="170" fontId="9" fillId="4" borderId="15" xfId="8" applyNumberFormat="1" applyFont="1" applyBorder="1" applyAlignment="1">
      <alignment vertical="center"/>
      <protection locked="0"/>
    </xf>
    <xf numFmtId="170" fontId="9" fillId="6" borderId="10" xfId="8" applyNumberFormat="1" applyFont="1" applyFill="1" applyBorder="1" applyAlignment="1">
      <alignment vertical="center"/>
      <protection locked="0"/>
    </xf>
    <xf numFmtId="0" fontId="9" fillId="5" borderId="0" xfId="13" applyFont="1" applyAlignment="1" applyProtection="1">
      <alignment vertical="center" wrapText="1"/>
    </xf>
    <xf numFmtId="0" fontId="99" fillId="0" borderId="0" xfId="37" applyFont="1" applyAlignment="1">
      <alignment horizontal="center"/>
    </xf>
    <xf numFmtId="0" fontId="0" fillId="0" borderId="24" xfId="0" applyBorder="1" applyProtection="1">
      <alignment vertical="center"/>
      <protection locked="0"/>
    </xf>
    <xf numFmtId="185" fontId="16" fillId="0" borderId="0" xfId="33" applyNumberFormat="1" applyFont="1"/>
    <xf numFmtId="0" fontId="17" fillId="0" borderId="0" xfId="33" applyFont="1"/>
    <xf numFmtId="0" fontId="9" fillId="0" borderId="0" xfId="33" applyFont="1"/>
    <xf numFmtId="0" fontId="16" fillId="0" borderId="0" xfId="33" applyFont="1" applyAlignment="1">
      <alignment horizontal="left"/>
    </xf>
    <xf numFmtId="0" fontId="16" fillId="0" borderId="0" xfId="33" applyFont="1"/>
    <xf numFmtId="0" fontId="17" fillId="5" borderId="0" xfId="33" applyFont="1" applyFill="1" applyAlignment="1">
      <alignment horizontal="left"/>
    </xf>
    <xf numFmtId="0" fontId="16" fillId="0" borderId="0" xfId="33" applyFont="1" applyAlignment="1">
      <alignment horizontal="left" indent="4"/>
    </xf>
    <xf numFmtId="49" fontId="17" fillId="5" borderId="0" xfId="33" applyNumberFormat="1" applyFont="1" applyFill="1" applyAlignment="1">
      <alignment horizontal="left"/>
    </xf>
    <xf numFmtId="0" fontId="90" fillId="0" borderId="0" xfId="33" applyFont="1" applyAlignment="1">
      <alignment horizontal="left" indent="8"/>
    </xf>
    <xf numFmtId="191" fontId="17" fillId="5" borderId="0" xfId="33" applyNumberFormat="1" applyFont="1" applyFill="1" applyAlignment="1">
      <alignment horizontal="left"/>
    </xf>
    <xf numFmtId="0" fontId="81" fillId="0" borderId="0" xfId="33"/>
    <xf numFmtId="0" fontId="16" fillId="0" borderId="0" xfId="33" applyFont="1" applyAlignment="1">
      <alignment vertical="top"/>
    </xf>
    <xf numFmtId="1" fontId="16" fillId="0" borderId="0" xfId="33" applyNumberFormat="1" applyFont="1" applyAlignment="1">
      <alignment horizontal="center"/>
    </xf>
    <xf numFmtId="1" fontId="16" fillId="0" borderId="0" xfId="33" applyNumberFormat="1" applyFont="1"/>
    <xf numFmtId="0" fontId="13" fillId="0" borderId="0" xfId="33" applyFont="1"/>
    <xf numFmtId="0" fontId="13" fillId="0" borderId="0" xfId="33" applyFont="1" applyAlignment="1">
      <alignment horizontal="center"/>
    </xf>
    <xf numFmtId="0" fontId="19" fillId="0" borderId="0" xfId="33" applyFont="1" applyAlignment="1">
      <alignment vertical="top"/>
    </xf>
    <xf numFmtId="0" fontId="19" fillId="0" borderId="0" xfId="33" applyFont="1"/>
    <xf numFmtId="0" fontId="13" fillId="0" borderId="0" xfId="33" applyFont="1" applyAlignment="1">
      <alignment vertical="top"/>
    </xf>
    <xf numFmtId="0" fontId="12" fillId="0" borderId="0" xfId="33" applyFont="1"/>
    <xf numFmtId="0" fontId="11" fillId="0" borderId="0" xfId="33" applyFont="1" applyAlignment="1">
      <alignment horizontal="left" vertical="center" wrapText="1"/>
    </xf>
    <xf numFmtId="0" fontId="11" fillId="0" borderId="0" xfId="33" applyFont="1"/>
    <xf numFmtId="2" fontId="9" fillId="0" borderId="0" xfId="33" applyNumberFormat="1" applyFont="1"/>
    <xf numFmtId="0" fontId="10" fillId="0" borderId="0" xfId="33" applyFont="1"/>
    <xf numFmtId="0" fontId="14" fillId="0" borderId="0" xfId="33" applyFont="1" applyAlignment="1">
      <alignment horizontal="right" vertical="center" wrapText="1"/>
    </xf>
    <xf numFmtId="2" fontId="11" fillId="0" borderId="0" xfId="33" applyNumberFormat="1" applyFont="1"/>
    <xf numFmtId="0" fontId="11" fillId="0" borderId="0" xfId="33" applyFont="1" applyAlignment="1">
      <alignment horizontal="center" vertical="top"/>
    </xf>
    <xf numFmtId="0" fontId="11" fillId="0" borderId="0" xfId="33" applyFont="1" applyAlignment="1">
      <alignment horizontal="center" vertical="top" wrapText="1"/>
    </xf>
    <xf numFmtId="0" fontId="11" fillId="15" borderId="11" xfId="33" applyFont="1" applyFill="1" applyBorder="1" applyAlignment="1">
      <alignment horizontal="center" vertical="top" wrapText="1"/>
    </xf>
    <xf numFmtId="0" fontId="9" fillId="0" borderId="47" xfId="33" applyFont="1" applyBorder="1"/>
    <xf numFmtId="0" fontId="9" fillId="0" borderId="57" xfId="33" applyFont="1" applyBorder="1"/>
    <xf numFmtId="0" fontId="9" fillId="0" borderId="58" xfId="33" applyFont="1" applyBorder="1"/>
    <xf numFmtId="185" fontId="9" fillId="0" borderId="85" xfId="33" applyNumberFormat="1" applyFont="1" applyBorder="1"/>
    <xf numFmtId="0" fontId="9" fillId="0" borderId="50" xfId="33" applyFont="1" applyBorder="1"/>
    <xf numFmtId="0" fontId="9" fillId="0" borderId="82" xfId="33" applyFont="1" applyBorder="1"/>
    <xf numFmtId="0" fontId="9" fillId="0" borderId="59" xfId="33" applyFont="1" applyBorder="1"/>
    <xf numFmtId="185" fontId="9" fillId="0" borderId="92" xfId="33" applyNumberFormat="1" applyFont="1" applyBorder="1"/>
    <xf numFmtId="0" fontId="9" fillId="0" borderId="27" xfId="33" applyFont="1" applyBorder="1"/>
    <xf numFmtId="0" fontId="9" fillId="0" borderId="88" xfId="33" applyFont="1" applyBorder="1"/>
    <xf numFmtId="185" fontId="9" fillId="0" borderId="95" xfId="33" applyNumberFormat="1" applyFont="1" applyBorder="1"/>
    <xf numFmtId="0" fontId="11" fillId="0" borderId="6" xfId="33" applyFont="1" applyBorder="1"/>
    <xf numFmtId="0" fontId="9" fillId="0" borderId="45" xfId="33" applyFont="1" applyBorder="1"/>
    <xf numFmtId="0" fontId="9" fillId="0" borderId="9" xfId="33" applyFont="1" applyBorder="1"/>
    <xf numFmtId="185" fontId="11" fillId="0" borderId="11" xfId="36" applyNumberFormat="1" applyFont="1" applyFill="1" applyBorder="1" applyAlignment="1" applyProtection="1"/>
    <xf numFmtId="185" fontId="9" fillId="0" borderId="45" xfId="33" applyNumberFormat="1" applyFont="1" applyBorder="1"/>
    <xf numFmtId="0" fontId="57" fillId="0" borderId="0" xfId="33" applyFont="1"/>
    <xf numFmtId="2" fontId="57" fillId="0" borderId="0" xfId="33" applyNumberFormat="1" applyFont="1"/>
    <xf numFmtId="185" fontId="11" fillId="0" borderId="92" xfId="33" applyNumberFormat="1" applyFont="1" applyBorder="1"/>
    <xf numFmtId="0" fontId="94" fillId="0" borderId="0" xfId="33" applyFont="1"/>
    <xf numFmtId="185" fontId="9" fillId="0" borderId="91" xfId="33" applyNumberFormat="1" applyFont="1" applyBorder="1" applyAlignment="1">
      <alignment horizontal="right"/>
    </xf>
    <xf numFmtId="0" fontId="9" fillId="0" borderId="24" xfId="33" applyFont="1" applyBorder="1"/>
    <xf numFmtId="0" fontId="9" fillId="0" borderId="94" xfId="33" applyFont="1" applyBorder="1"/>
    <xf numFmtId="185" fontId="9" fillId="0" borderId="92" xfId="33" applyNumberFormat="1" applyFont="1" applyBorder="1" applyAlignment="1">
      <alignment horizontal="right"/>
    </xf>
    <xf numFmtId="0" fontId="9" fillId="0" borderId="51" xfId="33" applyFont="1" applyBorder="1"/>
    <xf numFmtId="185" fontId="9" fillId="0" borderId="93" xfId="33" applyNumberFormat="1" applyFont="1" applyBorder="1" applyAlignment="1">
      <alignment horizontal="right"/>
    </xf>
    <xf numFmtId="185" fontId="11" fillId="0" borderId="90" xfId="33" applyNumberFormat="1" applyFont="1" applyBorder="1" applyAlignment="1">
      <alignment horizontal="right"/>
    </xf>
    <xf numFmtId="185" fontId="9" fillId="0" borderId="33" xfId="33" applyNumberFormat="1" applyFont="1" applyBorder="1" applyAlignment="1">
      <alignment horizontal="right"/>
    </xf>
    <xf numFmtId="0" fontId="9" fillId="0" borderId="52" xfId="33" applyFont="1" applyBorder="1"/>
    <xf numFmtId="185" fontId="9" fillId="0" borderId="33" xfId="33" applyNumberFormat="1" applyFont="1" applyBorder="1"/>
    <xf numFmtId="0" fontId="57" fillId="0" borderId="27" xfId="33" applyFont="1" applyBorder="1"/>
    <xf numFmtId="0" fontId="57" fillId="0" borderId="88" xfId="33" applyFont="1" applyBorder="1"/>
    <xf numFmtId="185" fontId="9" fillId="0" borderId="89" xfId="33" applyNumberFormat="1" applyFont="1" applyBorder="1" applyAlignment="1">
      <alignment horizontal="right"/>
    </xf>
    <xf numFmtId="185" fontId="11" fillId="0" borderId="11" xfId="33" applyNumberFormat="1" applyFont="1" applyBorder="1" applyAlignment="1">
      <alignment horizontal="right"/>
    </xf>
    <xf numFmtId="185" fontId="9" fillId="0" borderId="5" xfId="33" applyNumberFormat="1" applyFont="1" applyBorder="1"/>
    <xf numFmtId="185" fontId="9" fillId="0" borderId="91" xfId="33" applyNumberFormat="1" applyFont="1" applyBorder="1"/>
    <xf numFmtId="0" fontId="9" fillId="0" borderId="86" xfId="33" applyFont="1" applyBorder="1"/>
    <xf numFmtId="0" fontId="9" fillId="0" borderId="87" xfId="33" applyFont="1" applyBorder="1"/>
    <xf numFmtId="185" fontId="9" fillId="0" borderId="90" xfId="33" applyNumberFormat="1" applyFont="1" applyBorder="1"/>
    <xf numFmtId="0" fontId="15" fillId="0" borderId="0" xfId="33" applyFont="1"/>
    <xf numFmtId="185" fontId="11" fillId="5" borderId="11" xfId="33" applyNumberFormat="1" applyFont="1" applyFill="1" applyBorder="1" applyAlignment="1">
      <alignment horizontal="right"/>
    </xf>
    <xf numFmtId="185" fontId="104" fillId="0" borderId="0" xfId="33" applyNumberFormat="1" applyFont="1"/>
    <xf numFmtId="9" fontId="9" fillId="0" borderId="11" xfId="33" applyNumberFormat="1" applyFont="1" applyBorder="1" applyAlignment="1">
      <alignment horizontal="center"/>
    </xf>
    <xf numFmtId="186" fontId="9" fillId="4" borderId="1" xfId="11" applyNumberFormat="1" applyFont="1" applyAlignment="1">
      <alignment horizontal="center" vertical="center"/>
      <protection locked="0"/>
    </xf>
    <xf numFmtId="190" fontId="99" fillId="0" borderId="11" xfId="37" applyNumberFormat="1" applyFont="1" applyBorder="1" applyAlignment="1">
      <alignment horizontal="center"/>
    </xf>
    <xf numFmtId="1" fontId="99" fillId="0" borderId="11" xfId="37" applyNumberFormat="1" applyFont="1" applyBorder="1" applyAlignment="1">
      <alignment horizontal="center"/>
    </xf>
    <xf numFmtId="0" fontId="102" fillId="4" borderId="0" xfId="37" applyFont="1" applyFill="1" applyAlignment="1">
      <alignment horizontal="center"/>
    </xf>
    <xf numFmtId="0" fontId="99" fillId="10" borderId="0" xfId="37" applyFont="1" applyFill="1" applyAlignment="1">
      <alignment horizontal="center"/>
    </xf>
    <xf numFmtId="0" fontId="99" fillId="17" borderId="0" xfId="37" applyFont="1" applyFill="1" applyAlignment="1">
      <alignment horizontal="center"/>
    </xf>
    <xf numFmtId="0" fontId="99" fillId="20" borderId="85" xfId="37" applyFont="1" applyFill="1" applyBorder="1" applyAlignment="1">
      <alignment horizontal="center"/>
    </xf>
    <xf numFmtId="0" fontId="99" fillId="5" borderId="85" xfId="37" applyFont="1" applyFill="1" applyBorder="1" applyAlignment="1">
      <alignment horizontal="center"/>
    </xf>
    <xf numFmtId="185" fontId="99" fillId="5" borderId="96" xfId="37" applyNumberFormat="1" applyFont="1" applyFill="1" applyBorder="1" applyAlignment="1">
      <alignment horizontal="center"/>
    </xf>
    <xf numFmtId="0" fontId="50" fillId="0" borderId="0" xfId="37" applyFont="1"/>
    <xf numFmtId="172" fontId="103" fillId="0" borderId="0" xfId="16" applyFont="1" applyProtection="1"/>
    <xf numFmtId="9" fontId="106" fillId="0" borderId="0" xfId="37" applyNumberFormat="1" applyFont="1"/>
    <xf numFmtId="0" fontId="48" fillId="0" borderId="0" xfId="37" applyFont="1" applyAlignment="1">
      <alignment vertical="center" wrapText="1"/>
    </xf>
    <xf numFmtId="2" fontId="101" fillId="0" borderId="0" xfId="37" applyNumberFormat="1" applyFont="1" applyAlignment="1">
      <alignment horizontal="center" vertical="center"/>
    </xf>
    <xf numFmtId="2" fontId="99" fillId="0" borderId="0" xfId="37" applyNumberFormat="1" applyFont="1" applyAlignment="1">
      <alignment horizontal="center" vertical="center"/>
    </xf>
    <xf numFmtId="0" fontId="48" fillId="6" borderId="0" xfId="37" applyFont="1" applyFill="1" applyAlignment="1">
      <alignment vertical="center"/>
    </xf>
    <xf numFmtId="2" fontId="101" fillId="6" borderId="0" xfId="37" applyNumberFormat="1" applyFont="1" applyFill="1" applyAlignment="1">
      <alignment horizontal="center" vertical="center"/>
    </xf>
    <xf numFmtId="2" fontId="102" fillId="0" borderId="0" xfId="37" applyNumberFormat="1" applyFont="1" applyAlignment="1">
      <alignment horizontal="left" vertical="center"/>
    </xf>
    <xf numFmtId="0" fontId="9" fillId="17" borderId="0" xfId="33" applyFont="1" applyFill="1" applyAlignment="1">
      <alignment horizontal="right" vertical="center" wrapText="1"/>
    </xf>
    <xf numFmtId="0" fontId="104" fillId="0" borderId="0" xfId="0" applyFont="1" applyAlignment="1">
      <alignment horizontal="center"/>
    </xf>
    <xf numFmtId="185" fontId="104" fillId="0" borderId="0" xfId="0" applyNumberFormat="1" applyFont="1" applyAlignment="1">
      <alignment horizontal="center"/>
    </xf>
    <xf numFmtId="0" fontId="96" fillId="0" borderId="0" xfId="37" applyFont="1" applyAlignment="1">
      <alignment horizontal="center"/>
    </xf>
    <xf numFmtId="0" fontId="9" fillId="0" borderId="0" xfId="18" applyAlignment="1">
      <alignment horizontal="left" vertical="top" wrapText="1" indent="1"/>
    </xf>
    <xf numFmtId="0" fontId="24" fillId="5" borderId="97" xfId="13" applyFont="1" applyBorder="1" applyAlignment="1" applyProtection="1">
      <alignment horizontal="center"/>
      <protection locked="0"/>
    </xf>
    <xf numFmtId="172" fontId="24" fillId="5" borderId="105" xfId="16" applyFont="1" applyFill="1" applyBorder="1" applyAlignment="1" applyProtection="1">
      <alignment horizontal="center"/>
      <protection locked="0"/>
    </xf>
    <xf numFmtId="172" fontId="24" fillId="5" borderId="106" xfId="16" applyFont="1" applyFill="1" applyBorder="1" applyAlignment="1" applyProtection="1">
      <alignment horizontal="center"/>
      <protection locked="0"/>
    </xf>
    <xf numFmtId="178" fontId="24" fillId="5" borderId="103" xfId="8" applyNumberFormat="1" applyFont="1" applyFill="1" applyBorder="1" applyAlignment="1">
      <alignment horizontal="center"/>
      <protection locked="0"/>
    </xf>
    <xf numFmtId="178" fontId="24" fillId="5" borderId="104" xfId="8" applyNumberFormat="1" applyFont="1" applyFill="1" applyBorder="1" applyAlignment="1">
      <alignment horizontal="center"/>
      <protection locked="0"/>
    </xf>
    <xf numFmtId="178" fontId="24" fillId="5" borderId="106" xfId="8" applyNumberFormat="1" applyFont="1" applyFill="1" applyBorder="1" applyAlignment="1">
      <alignment horizontal="center"/>
      <protection locked="0"/>
    </xf>
    <xf numFmtId="178" fontId="24" fillId="5" borderId="43" xfId="8" applyNumberFormat="1" applyFont="1" applyFill="1" applyBorder="1" applyAlignment="1">
      <alignment horizontal="center"/>
      <protection locked="0"/>
    </xf>
    <xf numFmtId="0" fontId="16" fillId="23" borderId="11" xfId="37" applyFont="1" applyFill="1" applyBorder="1"/>
    <xf numFmtId="185" fontId="99" fillId="5" borderId="86" xfId="37" applyNumberFormat="1" applyFont="1" applyFill="1" applyBorder="1" applyAlignment="1">
      <alignment horizontal="center"/>
    </xf>
    <xf numFmtId="0" fontId="99" fillId="11" borderId="85" xfId="37" applyFont="1" applyFill="1" applyBorder="1" applyAlignment="1">
      <alignment horizontal="center" vertical="center"/>
    </xf>
    <xf numFmtId="185" fontId="99" fillId="5" borderId="46" xfId="37" applyNumberFormat="1" applyFont="1" applyFill="1" applyBorder="1" applyAlignment="1">
      <alignment horizontal="center"/>
    </xf>
    <xf numFmtId="0" fontId="26" fillId="0" borderId="0" xfId="35" applyFont="1" applyAlignment="1">
      <alignment horizontal="left" vertical="top"/>
    </xf>
    <xf numFmtId="0" fontId="12" fillId="0" borderId="0" xfId="18" applyFont="1" applyAlignment="1">
      <alignment horizontal="left" indent="1"/>
    </xf>
    <xf numFmtId="0" fontId="109" fillId="0" borderId="0" xfId="33" applyFont="1"/>
    <xf numFmtId="0" fontId="17" fillId="5" borderId="0" xfId="33" applyFont="1" applyFill="1"/>
    <xf numFmtId="0" fontId="110" fillId="0" borderId="0" xfId="33" applyFont="1" applyAlignment="1">
      <alignment horizontal="center"/>
    </xf>
    <xf numFmtId="0" fontId="110" fillId="0" borderId="0" xfId="33" applyFont="1" applyAlignment="1">
      <alignment horizontal="left"/>
    </xf>
    <xf numFmtId="178" fontId="99" fillId="23" borderId="11" xfId="37" applyNumberFormat="1" applyFont="1" applyFill="1" applyBorder="1" applyAlignment="1">
      <alignment horizontal="center"/>
    </xf>
    <xf numFmtId="0" fontId="45" fillId="0" borderId="0" xfId="37" applyFont="1"/>
    <xf numFmtId="0" fontId="61" fillId="0" borderId="0" xfId="37" applyFont="1"/>
    <xf numFmtId="2" fontId="9" fillId="0" borderId="0" xfId="33" applyNumberFormat="1" applyFont="1" applyAlignment="1">
      <alignment horizontal="left"/>
    </xf>
    <xf numFmtId="1" fontId="9" fillId="0" borderId="0" xfId="33" applyNumberFormat="1" applyFont="1" applyAlignment="1">
      <alignment horizontal="right"/>
    </xf>
    <xf numFmtId="185" fontId="16" fillId="0" borderId="54" xfId="0" applyNumberFormat="1" applyFont="1" applyBorder="1" applyAlignment="1">
      <alignment horizontal="center" vertical="center"/>
    </xf>
    <xf numFmtId="0" fontId="0" fillId="0" borderId="86" xfId="0" applyBorder="1">
      <alignment vertical="center"/>
    </xf>
    <xf numFmtId="0" fontId="9" fillId="0" borderId="0" xfId="18" applyAlignment="1">
      <alignment horizontal="left" vertical="center"/>
    </xf>
    <xf numFmtId="0" fontId="112" fillId="0" borderId="0" xfId="35" applyFont="1"/>
    <xf numFmtId="0" fontId="112" fillId="0" borderId="1" xfId="35" applyFont="1" applyBorder="1" applyAlignment="1">
      <alignment horizontal="left" vertical="top" wrapText="1"/>
    </xf>
    <xf numFmtId="0" fontId="112" fillId="0" borderId="0" xfId="35" applyFont="1" applyAlignment="1">
      <alignment horizontal="left" vertical="top" wrapText="1"/>
    </xf>
    <xf numFmtId="0" fontId="65" fillId="0" borderId="0" xfId="35" applyFont="1"/>
    <xf numFmtId="0" fontId="114" fillId="0" borderId="0" xfId="35" applyFont="1"/>
    <xf numFmtId="0" fontId="65" fillId="0" borderId="0" xfId="35" applyFont="1" applyAlignment="1">
      <alignment horizontal="left" indent="1"/>
    </xf>
    <xf numFmtId="0" fontId="112" fillId="0" borderId="0" xfId="35" applyFont="1" applyAlignment="1">
      <alignment horizontal="left" indent="1"/>
    </xf>
    <xf numFmtId="0" fontId="12" fillId="0" borderId="0" xfId="35" applyFont="1" applyAlignment="1">
      <alignment horizontal="left" vertical="top" indent="1"/>
    </xf>
    <xf numFmtId="0" fontId="65" fillId="0" borderId="0" xfId="35" applyFont="1" applyAlignment="1">
      <alignment horizontal="left" indent="2"/>
    </xf>
    <xf numFmtId="0" fontId="115" fillId="0" borderId="0" xfId="35" applyFont="1" applyAlignment="1">
      <alignment horizontal="left" indent="1"/>
    </xf>
    <xf numFmtId="0" fontId="113" fillId="0" borderId="0" xfId="35" applyFont="1" applyAlignment="1">
      <alignment horizontal="left" indent="1"/>
    </xf>
    <xf numFmtId="0" fontId="113" fillId="0" borderId="0" xfId="35" applyFont="1" applyAlignment="1">
      <alignment vertical="top" wrapText="1"/>
    </xf>
    <xf numFmtId="0" fontId="9" fillId="4" borderId="97" xfId="8" applyFont="1" applyBorder="1">
      <protection locked="0"/>
    </xf>
    <xf numFmtId="49" fontId="9" fillId="4" borderId="2" xfId="9" applyNumberFormat="1" applyFont="1" applyAlignment="1">
      <alignment horizontal="center"/>
      <protection locked="0"/>
    </xf>
    <xf numFmtId="171" fontId="9" fillId="4" borderId="2" xfId="9" applyNumberFormat="1" applyFont="1">
      <protection locked="0"/>
    </xf>
    <xf numFmtId="180" fontId="9" fillId="4" borderId="2" xfId="9" applyNumberFormat="1" applyFont="1">
      <protection locked="0"/>
    </xf>
    <xf numFmtId="170" fontId="9" fillId="0" borderId="97" xfId="8" applyNumberFormat="1" applyFont="1" applyFill="1" applyBorder="1">
      <protection locked="0"/>
    </xf>
    <xf numFmtId="0" fontId="9" fillId="4" borderId="97" xfId="8" applyFont="1" applyBorder="1" applyAlignment="1">
      <alignment horizontal="center"/>
      <protection locked="0"/>
    </xf>
    <xf numFmtId="180" fontId="9" fillId="4" borderId="97" xfId="8" applyNumberFormat="1" applyFont="1" applyBorder="1">
      <protection locked="0"/>
    </xf>
    <xf numFmtId="0" fontId="51" fillId="4" borderId="4" xfId="9" applyNumberFormat="1" applyFont="1" applyBorder="1" applyAlignment="1">
      <protection locked="0"/>
    </xf>
    <xf numFmtId="0" fontId="9" fillId="0" borderId="0" xfId="33" applyFont="1" applyAlignment="1">
      <alignment vertical="center"/>
    </xf>
    <xf numFmtId="0" fontId="11" fillId="22" borderId="0" xfId="33" applyFont="1" applyFill="1" applyAlignment="1">
      <alignment horizontal="right" vertical="center" wrapText="1"/>
    </xf>
    <xf numFmtId="0" fontId="48" fillId="4" borderId="85" xfId="37" applyFont="1" applyFill="1" applyBorder="1" applyAlignment="1" applyProtection="1">
      <alignment horizontal="center"/>
      <protection locked="0"/>
    </xf>
    <xf numFmtId="0" fontId="48" fillId="4" borderId="11" xfId="37" applyFont="1" applyFill="1" applyBorder="1" applyAlignment="1" applyProtection="1">
      <alignment horizontal="center"/>
      <protection locked="0"/>
    </xf>
    <xf numFmtId="0" fontId="48" fillId="4" borderId="90" xfId="37" applyFont="1" applyFill="1" applyBorder="1" applyAlignment="1" applyProtection="1">
      <alignment horizontal="center"/>
      <protection locked="0"/>
    </xf>
    <xf numFmtId="0" fontId="11" fillId="0" borderId="0" xfId="0" applyFont="1" applyAlignment="1">
      <alignment horizontal="left" vertical="top" wrapText="1"/>
    </xf>
    <xf numFmtId="0" fontId="87" fillId="0" borderId="0" xfId="35" applyFont="1" applyAlignment="1">
      <alignment horizontal="center" vertical="center" wrapText="1"/>
    </xf>
    <xf numFmtId="185" fontId="48" fillId="24" borderId="45" xfId="37" applyNumberFormat="1" applyFont="1" applyFill="1" applyBorder="1" applyAlignment="1">
      <alignment horizontal="center"/>
    </xf>
    <xf numFmtId="185" fontId="48" fillId="24" borderId="0" xfId="37" applyNumberFormat="1" applyFont="1" applyFill="1" applyAlignment="1">
      <alignment horizontal="center"/>
    </xf>
    <xf numFmtId="185" fontId="48" fillId="26" borderId="45" xfId="37" applyNumberFormat="1" applyFont="1" applyFill="1" applyBorder="1" applyAlignment="1">
      <alignment horizontal="center"/>
    </xf>
    <xf numFmtId="185" fontId="48" fillId="26" borderId="0" xfId="37" applyNumberFormat="1" applyFont="1" applyFill="1" applyAlignment="1">
      <alignment horizontal="center"/>
    </xf>
    <xf numFmtId="2" fontId="48" fillId="27" borderId="85" xfId="37" applyNumberFormat="1" applyFont="1" applyFill="1" applyBorder="1" applyAlignment="1" applyProtection="1">
      <alignment horizontal="center"/>
      <protection locked="0"/>
    </xf>
    <xf numFmtId="2" fontId="48" fillId="27" borderId="11" xfId="37" applyNumberFormat="1" applyFont="1" applyFill="1" applyBorder="1" applyAlignment="1" applyProtection="1">
      <alignment horizontal="center"/>
      <protection locked="0"/>
    </xf>
    <xf numFmtId="2" fontId="48" fillId="27" borderId="90" xfId="37" applyNumberFormat="1" applyFont="1" applyFill="1" applyBorder="1" applyAlignment="1" applyProtection="1">
      <alignment horizontal="center"/>
      <protection locked="0"/>
    </xf>
    <xf numFmtId="0" fontId="16" fillId="23" borderId="46" xfId="37" applyFont="1" applyFill="1" applyBorder="1"/>
    <xf numFmtId="0" fontId="102" fillId="7" borderId="54" xfId="37" applyFont="1" applyFill="1" applyBorder="1" applyAlignment="1">
      <alignment horizontal="center" vertical="center"/>
    </xf>
    <xf numFmtId="0" fontId="99" fillId="10" borderId="11" xfId="37" applyFont="1" applyFill="1" applyBorder="1" applyAlignment="1">
      <alignment horizontal="center"/>
    </xf>
    <xf numFmtId="0" fontId="98" fillId="5" borderId="11" xfId="37" applyFont="1" applyFill="1" applyBorder="1"/>
    <xf numFmtId="0" fontId="98" fillId="28" borderId="46" xfId="37" applyFont="1" applyFill="1" applyBorder="1"/>
    <xf numFmtId="2" fontId="98" fillId="5" borderId="8" xfId="37" applyNumberFormat="1" applyFont="1" applyFill="1" applyBorder="1" applyAlignment="1">
      <alignment horizontal="center"/>
    </xf>
    <xf numFmtId="185" fontId="16" fillId="5" borderId="11" xfId="0" applyNumberFormat="1" applyFont="1" applyFill="1" applyBorder="1" applyAlignment="1">
      <alignment horizontal="center" vertical="center"/>
    </xf>
    <xf numFmtId="0" fontId="16" fillId="5" borderId="11" xfId="37" applyFont="1" applyFill="1" applyBorder="1"/>
    <xf numFmtId="0" fontId="11" fillId="14" borderId="0" xfId="33" applyFont="1" applyFill="1" applyAlignment="1">
      <alignment horizontal="right" vertical="center" wrapText="1"/>
    </xf>
    <xf numFmtId="0" fontId="48" fillId="6" borderId="0" xfId="0" applyFont="1" applyFill="1">
      <alignment vertical="center"/>
    </xf>
    <xf numFmtId="0" fontId="9" fillId="6" borderId="0" xfId="18" applyFill="1" applyAlignment="1">
      <alignment horizontal="left" indent="1"/>
    </xf>
    <xf numFmtId="0" fontId="9" fillId="6" borderId="0" xfId="18" applyFill="1">
      <alignment vertical="center"/>
    </xf>
    <xf numFmtId="0" fontId="11" fillId="6" borderId="0" xfId="0" applyFont="1" applyFill="1" applyAlignment="1">
      <alignment horizontal="left" vertical="center"/>
    </xf>
    <xf numFmtId="0" fontId="9" fillId="6" borderId="0" xfId="0" applyFont="1" applyFill="1" applyAlignment="1">
      <alignment horizontal="left" vertical="center"/>
    </xf>
    <xf numFmtId="0" fontId="48" fillId="6" borderId="0" xfId="18" applyFont="1" applyFill="1" applyAlignment="1">
      <alignment horizontal="left" indent="1"/>
    </xf>
    <xf numFmtId="0" fontId="49" fillId="6" borderId="0" xfId="15" applyFill="1" applyBorder="1" applyAlignment="1" applyProtection="1">
      <alignment horizontal="left" vertical="center"/>
    </xf>
    <xf numFmtId="0" fontId="49" fillId="6" borderId="0" xfId="15" applyFill="1" applyAlignment="1" applyProtection="1"/>
    <xf numFmtId="0" fontId="54" fillId="0" borderId="0" xfId="0" applyFont="1" applyAlignment="1"/>
    <xf numFmtId="0" fontId="48" fillId="6" borderId="0" xfId="0" applyFont="1" applyFill="1" applyAlignment="1">
      <alignment horizontal="left" indent="1"/>
    </xf>
    <xf numFmtId="0" fontId="9" fillId="6" borderId="0" xfId="18" applyFill="1" applyBorder="1" applyAlignment="1">
      <alignment horizontal="left" indent="1"/>
    </xf>
    <xf numFmtId="0" fontId="54" fillId="6" borderId="0" xfId="0" applyFont="1" applyFill="1">
      <alignment vertical="center"/>
    </xf>
    <xf numFmtId="0" fontId="7" fillId="6" borderId="0" xfId="0" applyFont="1" applyFill="1">
      <alignment vertical="center"/>
    </xf>
    <xf numFmtId="0" fontId="15" fillId="0" borderId="0" xfId="0" applyFont="1">
      <alignment vertical="center"/>
    </xf>
    <xf numFmtId="0" fontId="15" fillId="0" borderId="0" xfId="0" applyFont="1" applyBorder="1">
      <alignment vertical="center"/>
    </xf>
    <xf numFmtId="0" fontId="9" fillId="10" borderId="31" xfId="1" applyFont="1" applyFill="1" applyBorder="1" applyAlignment="1" applyProtection="1">
      <alignment horizontal="center" vertical="center"/>
    </xf>
    <xf numFmtId="0" fontId="9" fillId="6" borderId="28" xfId="0" applyFont="1" applyFill="1" applyBorder="1" applyAlignment="1"/>
    <xf numFmtId="169" fontId="11" fillId="6" borderId="19" xfId="25" applyFont="1" applyFill="1" applyBorder="1" applyAlignment="1" applyProtection="1">
      <alignment vertical="center"/>
    </xf>
    <xf numFmtId="169" fontId="11" fillId="6" borderId="31" xfId="25" applyFont="1" applyFill="1" applyBorder="1" applyAlignment="1" applyProtection="1">
      <alignment vertical="center"/>
    </xf>
    <xf numFmtId="14" fontId="25" fillId="0" borderId="0" xfId="0" applyNumberFormat="1" applyFont="1" applyAlignment="1">
      <alignment horizontal="right" vertical="center"/>
    </xf>
    <xf numFmtId="0" fontId="24" fillId="0" borderId="0" xfId="12" applyFont="1"/>
    <xf numFmtId="14" fontId="24" fillId="0" borderId="0" xfId="12" applyNumberFormat="1" applyFont="1" applyAlignment="1">
      <alignment horizontal="right"/>
    </xf>
    <xf numFmtId="14" fontId="24" fillId="0" borderId="0" xfId="0" applyNumberFormat="1" applyFont="1">
      <alignment vertical="center"/>
    </xf>
    <xf numFmtId="1" fontId="99" fillId="19" borderId="55" xfId="37" applyNumberFormat="1" applyFont="1" applyFill="1" applyBorder="1" applyAlignment="1">
      <alignment horizontal="center"/>
    </xf>
    <xf numFmtId="1" fontId="99" fillId="19" borderId="11" xfId="37" applyNumberFormat="1" applyFont="1" applyFill="1" applyBorder="1" applyAlignment="1">
      <alignment horizontal="center"/>
    </xf>
    <xf numFmtId="0" fontId="25" fillId="29" borderId="6" xfId="37" applyFont="1" applyFill="1" applyBorder="1"/>
    <xf numFmtId="178" fontId="118" fillId="29" borderId="45" xfId="37" applyNumberFormat="1" applyFont="1" applyFill="1" applyBorder="1" applyAlignment="1">
      <alignment horizontal="center"/>
    </xf>
    <xf numFmtId="10" fontId="118" fillId="29" borderId="11" xfId="16" applyNumberFormat="1" applyFont="1" applyFill="1" applyBorder="1" applyAlignment="1">
      <alignment horizontal="center"/>
    </xf>
    <xf numFmtId="0" fontId="9" fillId="0" borderId="0" xfId="37" applyFont="1" applyAlignment="1">
      <alignment vertical="top" wrapText="1"/>
    </xf>
    <xf numFmtId="0" fontId="119" fillId="0" borderId="98" xfId="0" applyFont="1" applyBorder="1" applyAlignment="1">
      <alignment horizontal="left" indent="1"/>
    </xf>
    <xf numFmtId="0" fontId="95" fillId="0" borderId="99" xfId="37" applyBorder="1"/>
    <xf numFmtId="0" fontId="48" fillId="0" borderId="99" xfId="37" applyFont="1" applyBorder="1"/>
    <xf numFmtId="2" fontId="102" fillId="0" borderId="99" xfId="37" applyNumberFormat="1" applyFont="1" applyBorder="1" applyAlignment="1">
      <alignment horizontal="left" vertical="center"/>
    </xf>
    <xf numFmtId="0" fontId="0" fillId="0" borderId="100" xfId="0" applyBorder="1">
      <alignment vertical="center"/>
    </xf>
    <xf numFmtId="0" fontId="11" fillId="31" borderId="8" xfId="0" applyFont="1" applyFill="1" applyBorder="1">
      <alignment vertical="center"/>
    </xf>
    <xf numFmtId="0" fontId="11" fillId="31" borderId="18" xfId="0" applyFont="1" applyFill="1" applyBorder="1">
      <alignment vertical="center"/>
    </xf>
    <xf numFmtId="0" fontId="11" fillId="31" borderId="7" xfId="0" applyFont="1" applyFill="1" applyBorder="1">
      <alignment vertical="center"/>
    </xf>
    <xf numFmtId="0" fontId="9" fillId="0" borderId="101" xfId="0" applyFont="1" applyBorder="1" applyAlignment="1">
      <alignment horizontal="left" vertical="center" indent="1"/>
    </xf>
    <xf numFmtId="169" fontId="11" fillId="6" borderId="102" xfId="25" applyFont="1" applyFill="1" applyBorder="1" applyAlignment="1" applyProtection="1">
      <alignment vertical="center"/>
    </xf>
    <xf numFmtId="169" fontId="11" fillId="0" borderId="102" xfId="25" applyFont="1" applyFill="1" applyBorder="1" applyAlignment="1" applyProtection="1">
      <alignment vertical="center"/>
    </xf>
    <xf numFmtId="0" fontId="0" fillId="0" borderId="102" xfId="0" applyBorder="1">
      <alignment vertical="center"/>
    </xf>
    <xf numFmtId="0" fontId="0" fillId="0" borderId="109" xfId="0" applyBorder="1">
      <alignment vertical="center"/>
    </xf>
    <xf numFmtId="0" fontId="0" fillId="0" borderId="104" xfId="0" applyBorder="1">
      <alignment vertical="center"/>
    </xf>
    <xf numFmtId="0" fontId="0" fillId="0" borderId="108" xfId="0" applyBorder="1">
      <alignment vertical="center"/>
    </xf>
    <xf numFmtId="169" fontId="0" fillId="0" borderId="108" xfId="25" applyFont="1" applyBorder="1"/>
    <xf numFmtId="173" fontId="0" fillId="0" borderId="108" xfId="7" applyFont="1" applyBorder="1"/>
    <xf numFmtId="174" fontId="0" fillId="0" borderId="108" xfId="7" applyNumberFormat="1" applyFont="1" applyBorder="1"/>
    <xf numFmtId="170" fontId="0" fillId="0" borderId="108" xfId="24" applyFont="1" applyBorder="1"/>
    <xf numFmtId="14" fontId="0" fillId="0" borderId="49" xfId="0" applyNumberFormat="1" applyBorder="1" applyAlignment="1">
      <alignment horizontal="center" vertical="center"/>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0" xfId="18" applyFont="1">
      <alignment vertical="center"/>
    </xf>
    <xf numFmtId="0" fontId="5" fillId="6" borderId="0" xfId="0" applyFont="1" applyFill="1">
      <alignment vertical="center"/>
    </xf>
    <xf numFmtId="0" fontId="4" fillId="6" borderId="0" xfId="0" applyFont="1" applyFill="1">
      <alignment vertical="center"/>
    </xf>
    <xf numFmtId="0" fontId="9" fillId="0" borderId="48" xfId="0" applyFont="1" applyBorder="1" applyAlignment="1">
      <alignment vertical="center" wrapText="1"/>
    </xf>
    <xf numFmtId="0" fontId="0" fillId="0" borderId="10" xfId="0" applyBorder="1" applyAlignment="1">
      <alignment vertical="center" wrapText="1"/>
    </xf>
    <xf numFmtId="0" fontId="9" fillId="0" borderId="10" xfId="0" applyFont="1" applyBorder="1" applyAlignment="1">
      <alignment vertical="center" wrapText="1"/>
    </xf>
    <xf numFmtId="179" fontId="122" fillId="23" borderId="21" xfId="8" applyNumberFormat="1" applyFont="1" applyFill="1" applyBorder="1" applyAlignment="1" applyProtection="1">
      <alignment horizontal="center"/>
    </xf>
    <xf numFmtId="0" fontId="122" fillId="23" borderId="0" xfId="0" applyFont="1" applyFill="1">
      <alignment vertical="center"/>
    </xf>
    <xf numFmtId="0" fontId="123" fillId="23" borderId="0" xfId="0" applyFont="1" applyFill="1">
      <alignment vertical="center"/>
    </xf>
    <xf numFmtId="14" fontId="123" fillId="23" borderId="0" xfId="0" applyNumberFormat="1" applyFont="1" applyFill="1">
      <alignment vertical="center"/>
    </xf>
    <xf numFmtId="0" fontId="123" fillId="23" borderId="0" xfId="0" applyFont="1" applyFill="1" applyAlignment="1">
      <alignment horizontal="right" vertical="center"/>
    </xf>
    <xf numFmtId="37" fontId="123" fillId="23" borderId="0" xfId="0" applyNumberFormat="1" applyFont="1" applyFill="1">
      <alignment vertical="center"/>
    </xf>
    <xf numFmtId="0" fontId="98" fillId="0" borderId="0" xfId="0" applyFont="1" applyBorder="1">
      <alignment vertical="center"/>
    </xf>
    <xf numFmtId="49" fontId="98" fillId="0" borderId="0" xfId="0" applyNumberFormat="1" applyFont="1" applyBorder="1" applyAlignment="1">
      <alignment horizontal="center" vertical="center"/>
    </xf>
    <xf numFmtId="178" fontId="11" fillId="7" borderId="38" xfId="8" applyNumberFormat="1" applyFont="1" applyFill="1" applyBorder="1" applyAlignment="1">
      <alignment horizontal="center"/>
      <protection locked="0"/>
    </xf>
    <xf numFmtId="0" fontId="9" fillId="7" borderId="31" xfId="8" applyNumberFormat="1" applyFont="1" applyFill="1" applyBorder="1">
      <protection locked="0"/>
    </xf>
    <xf numFmtId="0" fontId="28" fillId="7" borderId="108" xfId="8" applyFont="1" applyFill="1" applyBorder="1">
      <protection locked="0"/>
    </xf>
    <xf numFmtId="0" fontId="9" fillId="4" borderId="108" xfId="8" applyFont="1" applyBorder="1" applyAlignment="1">
      <alignment wrapText="1"/>
      <protection locked="0"/>
    </xf>
    <xf numFmtId="0" fontId="99" fillId="20" borderId="11" xfId="37" applyFont="1" applyFill="1" applyBorder="1" applyAlignment="1">
      <alignment horizontal="center"/>
    </xf>
    <xf numFmtId="0" fontId="9" fillId="0" borderId="108" xfId="0" applyFont="1" applyBorder="1">
      <alignment vertical="center"/>
    </xf>
    <xf numFmtId="0" fontId="3" fillId="0" borderId="0" xfId="39"/>
    <xf numFmtId="0" fontId="11" fillId="0" borderId="86" xfId="39" quotePrefix="1" applyFont="1" applyBorder="1" applyAlignment="1">
      <alignment horizontal="left" wrapText="1"/>
    </xf>
    <xf numFmtId="180" fontId="54" fillId="0" borderId="24" xfId="39" applyNumberFormat="1" applyFont="1" applyBorder="1" applyAlignment="1">
      <alignment horizontal="center" vertical="center" wrapText="1"/>
    </xf>
    <xf numFmtId="180" fontId="54" fillId="0" borderId="94" xfId="39" applyNumberFormat="1" applyFont="1" applyBorder="1" applyAlignment="1">
      <alignment horizontal="center" vertical="center" wrapText="1"/>
    </xf>
    <xf numFmtId="0" fontId="3" fillId="0" borderId="86" xfId="39" applyBorder="1" applyAlignment="1">
      <alignment vertical="center"/>
    </xf>
    <xf numFmtId="180" fontId="3" fillId="0" borderId="0" xfId="39" quotePrefix="1" applyNumberFormat="1" applyAlignment="1" applyProtection="1">
      <alignment horizontal="center" vertical="center" wrapText="1"/>
      <protection locked="0"/>
    </xf>
    <xf numFmtId="180" fontId="3" fillId="0" borderId="88" xfId="39" quotePrefix="1" applyNumberFormat="1" applyBorder="1" applyAlignment="1" applyProtection="1">
      <alignment horizontal="center" vertical="center" wrapText="1"/>
      <protection locked="0"/>
    </xf>
    <xf numFmtId="0" fontId="3" fillId="0" borderId="0" xfId="39" applyAlignment="1">
      <alignment vertical="center"/>
    </xf>
    <xf numFmtId="0" fontId="3" fillId="6" borderId="86" xfId="39" applyFill="1" applyBorder="1" applyAlignment="1">
      <alignment vertical="center"/>
    </xf>
    <xf numFmtId="180" fontId="3" fillId="6" borderId="0" xfId="39" quotePrefix="1" applyNumberFormat="1" applyFill="1" applyAlignment="1" applyProtection="1">
      <alignment horizontal="center" vertical="center" wrapText="1"/>
      <protection locked="0"/>
    </xf>
    <xf numFmtId="180" fontId="3" fillId="6" borderId="87" xfId="39" quotePrefix="1" applyNumberFormat="1" applyFill="1" applyBorder="1" applyAlignment="1" applyProtection="1">
      <alignment horizontal="center" vertical="center" wrapText="1"/>
      <protection locked="0"/>
    </xf>
    <xf numFmtId="0" fontId="3" fillId="6" borderId="0" xfId="39" applyFill="1" applyAlignment="1">
      <alignment vertical="center"/>
    </xf>
    <xf numFmtId="180" fontId="3" fillId="0" borderId="87" xfId="39" quotePrefix="1" applyNumberFormat="1" applyBorder="1" applyAlignment="1" applyProtection="1">
      <alignment horizontal="center" vertical="center" wrapText="1"/>
      <protection locked="0"/>
    </xf>
    <xf numFmtId="0" fontId="3" fillId="6" borderId="52" xfId="39" applyFill="1" applyBorder="1" applyAlignment="1">
      <alignment vertical="center"/>
    </xf>
    <xf numFmtId="180" fontId="3" fillId="0" borderId="24" xfId="39" quotePrefix="1" applyNumberFormat="1" applyBorder="1" applyAlignment="1" applyProtection="1">
      <alignment horizontal="center" vertical="center" wrapText="1"/>
      <protection locked="0"/>
    </xf>
    <xf numFmtId="180" fontId="3" fillId="0" borderId="94" xfId="39" quotePrefix="1" applyNumberFormat="1" applyBorder="1" applyAlignment="1" applyProtection="1">
      <alignment horizontal="center" vertical="center" wrapText="1"/>
      <protection locked="0"/>
    </xf>
    <xf numFmtId="192" fontId="3" fillId="0" borderId="0" xfId="39" quotePrefix="1" applyNumberFormat="1" applyAlignment="1" applyProtection="1">
      <alignment horizontal="center" vertical="center" wrapText="1"/>
      <protection locked="0"/>
    </xf>
    <xf numFmtId="192" fontId="3" fillId="0" borderId="87" xfId="39" quotePrefix="1" applyNumberFormat="1" applyBorder="1" applyAlignment="1" applyProtection="1">
      <alignment horizontal="center" vertical="center" wrapText="1"/>
      <protection locked="0"/>
    </xf>
    <xf numFmtId="194" fontId="3" fillId="0" borderId="0" xfId="39" applyNumberFormat="1" applyAlignment="1">
      <alignment vertical="center"/>
    </xf>
    <xf numFmtId="194" fontId="3" fillId="0" borderId="0" xfId="39" quotePrefix="1" applyNumberFormat="1" applyAlignment="1" applyProtection="1">
      <alignment horizontal="center" vertical="center" wrapText="1"/>
      <protection locked="0"/>
    </xf>
    <xf numFmtId="194" fontId="3" fillId="0" borderId="87" xfId="39" quotePrefix="1" applyNumberFormat="1" applyBorder="1" applyAlignment="1" applyProtection="1">
      <alignment horizontal="center" vertical="center" wrapText="1"/>
      <protection locked="0"/>
    </xf>
    <xf numFmtId="10" fontId="3" fillId="0" borderId="0" xfId="39" applyNumberFormat="1" applyAlignment="1">
      <alignment vertical="center"/>
    </xf>
    <xf numFmtId="0" fontId="3" fillId="0" borderId="0" xfId="39" applyAlignment="1">
      <alignment horizontal="left" vertical="center" wrapText="1"/>
    </xf>
    <xf numFmtId="180" fontId="3" fillId="0" borderId="0" xfId="39" applyNumberFormat="1" applyAlignment="1">
      <alignment horizontal="center"/>
    </xf>
    <xf numFmtId="180" fontId="3" fillId="0" borderId="0" xfId="39" applyNumberFormat="1"/>
    <xf numFmtId="0" fontId="24" fillId="0" borderId="0" xfId="0" applyFont="1">
      <alignment vertical="center"/>
    </xf>
    <xf numFmtId="180" fontId="132" fillId="0" borderId="0" xfId="14" applyNumberFormat="1" applyFont="1" applyAlignment="1">
      <alignment horizontal="right" vertical="center"/>
    </xf>
    <xf numFmtId="0" fontId="133" fillId="0" borderId="0" xfId="0" applyFont="1" applyBorder="1">
      <alignment vertical="center"/>
    </xf>
    <xf numFmtId="0" fontId="24" fillId="0" borderId="0" xfId="0" applyFont="1" applyBorder="1">
      <alignment vertical="center"/>
    </xf>
    <xf numFmtId="0" fontId="124" fillId="6" borderId="0" xfId="0" applyFont="1" applyFill="1">
      <alignment vertical="center"/>
    </xf>
    <xf numFmtId="170" fontId="15" fillId="0" borderId="0" xfId="24" applyFont="1" applyBorder="1" applyAlignment="1" applyProtection="1">
      <alignment horizontal="center"/>
    </xf>
    <xf numFmtId="0" fontId="14" fillId="0" borderId="0" xfId="0" applyFont="1" applyAlignment="1">
      <alignment horizontal="center" vertical="center"/>
    </xf>
    <xf numFmtId="49" fontId="122" fillId="0" borderId="0" xfId="0" applyNumberFormat="1" applyFont="1" applyAlignment="1">
      <alignment horizontal="center" vertical="center"/>
    </xf>
    <xf numFmtId="0" fontId="134" fillId="0" borderId="0" xfId="0" applyFont="1" applyAlignment="1">
      <alignment horizontal="center" vertical="center"/>
    </xf>
    <xf numFmtId="0" fontId="132" fillId="0" borderId="0" xfId="14" applyNumberFormat="1" applyFont="1" applyFill="1" applyAlignment="1">
      <alignment horizontal="right" vertical="center"/>
    </xf>
    <xf numFmtId="180" fontId="132" fillId="0" borderId="0" xfId="14" applyNumberFormat="1" applyFont="1" applyFill="1" applyAlignment="1">
      <alignment horizontal="right" vertical="center"/>
    </xf>
    <xf numFmtId="171" fontId="11" fillId="0" borderId="12" xfId="23" applyFont="1" applyFill="1" applyBorder="1" applyAlignment="1" applyProtection="1">
      <alignment vertical="center"/>
    </xf>
    <xf numFmtId="170" fontId="11" fillId="0" borderId="13" xfId="24" applyFont="1" applyFill="1" applyBorder="1" applyAlignment="1" applyProtection="1">
      <alignment vertical="center"/>
    </xf>
    <xf numFmtId="171" fontId="11" fillId="0" borderId="15" xfId="23" applyFont="1" applyFill="1" applyBorder="1" applyAlignment="1" applyProtection="1">
      <alignment vertical="center"/>
    </xf>
    <xf numFmtId="170" fontId="11" fillId="0" borderId="16" xfId="24" applyFont="1" applyFill="1" applyBorder="1" applyAlignment="1" applyProtection="1">
      <alignment vertical="center"/>
    </xf>
    <xf numFmtId="171" fontId="11" fillId="0" borderId="12" xfId="23" applyFont="1" applyFill="1" applyBorder="1" applyAlignment="1" applyProtection="1">
      <alignment horizontal="right" vertical="center"/>
    </xf>
    <xf numFmtId="170" fontId="11" fillId="0" borderId="13" xfId="24" applyFont="1" applyFill="1" applyBorder="1" applyAlignment="1" applyProtection="1">
      <alignment horizontal="right" vertical="center"/>
    </xf>
    <xf numFmtId="171" fontId="11" fillId="0" borderId="15" xfId="23" applyFont="1" applyFill="1" applyBorder="1" applyAlignment="1" applyProtection="1">
      <alignment horizontal="right" vertical="center"/>
    </xf>
    <xf numFmtId="170" fontId="11" fillId="0" borderId="16" xfId="24" applyFont="1" applyFill="1" applyBorder="1" applyAlignment="1" applyProtection="1">
      <alignment horizontal="right" vertical="center"/>
    </xf>
    <xf numFmtId="180" fontId="15" fillId="0" borderId="0" xfId="24" applyNumberFormat="1" applyFont="1" applyBorder="1" applyAlignment="1" applyProtection="1">
      <alignment horizontal="center"/>
    </xf>
    <xf numFmtId="180" fontId="14" fillId="0" borderId="0" xfId="0" applyNumberFormat="1" applyFont="1" applyAlignment="1">
      <alignment horizontal="center" vertical="center"/>
    </xf>
    <xf numFmtId="180" fontId="11" fillId="0" borderId="0" xfId="0" applyNumberFormat="1" applyFont="1" applyBorder="1" applyAlignment="1">
      <alignment horizontal="right"/>
    </xf>
    <xf numFmtId="180" fontId="15" fillId="0" borderId="0" xfId="0" applyNumberFormat="1" applyFont="1" applyBorder="1" applyAlignment="1">
      <alignment horizontal="center" vertical="top" wrapText="1"/>
    </xf>
    <xf numFmtId="180" fontId="11" fillId="0" borderId="0" xfId="24" applyNumberFormat="1" applyFont="1" applyBorder="1" applyProtection="1"/>
    <xf numFmtId="180" fontId="9" fillId="0" borderId="0" xfId="0" applyNumberFormat="1" applyFont="1" applyAlignment="1">
      <alignment horizontal="center" vertical="center"/>
    </xf>
    <xf numFmtId="180" fontId="134" fillId="32" borderId="0" xfId="0" applyNumberFormat="1" applyFont="1" applyFill="1" applyAlignment="1">
      <alignment horizontal="center" vertical="center"/>
    </xf>
    <xf numFmtId="180" fontId="24" fillId="0" borderId="0" xfId="0" applyNumberFormat="1" applyFont="1" applyBorder="1">
      <alignment vertical="center"/>
    </xf>
    <xf numFmtId="180" fontId="24" fillId="0" borderId="0" xfId="0" applyNumberFormat="1" applyFont="1">
      <alignment vertical="center"/>
    </xf>
    <xf numFmtId="180" fontId="133" fillId="0" borderId="0" xfId="0" applyNumberFormat="1" applyFont="1" applyBorder="1">
      <alignment vertical="center"/>
    </xf>
    <xf numFmtId="180" fontId="132" fillId="5" borderId="0" xfId="0" applyNumberFormat="1" applyFont="1" applyFill="1" applyAlignment="1">
      <alignment horizontal="right" vertical="center"/>
    </xf>
    <xf numFmtId="180" fontId="9" fillId="9" borderId="0" xfId="0" applyNumberFormat="1" applyFont="1" applyFill="1" applyProtection="1">
      <alignment vertical="center"/>
      <protection locked="0"/>
    </xf>
    <xf numFmtId="180" fontId="11" fillId="0" borderId="0" xfId="0" applyNumberFormat="1" applyFont="1" applyBorder="1" applyAlignment="1">
      <alignment horizontal="center" vertical="center"/>
    </xf>
    <xf numFmtId="180" fontId="11" fillId="0" borderId="0" xfId="23" applyNumberFormat="1" applyFont="1" applyBorder="1" applyProtection="1"/>
    <xf numFmtId="180" fontId="93" fillId="0" borderId="0" xfId="0" applyNumberFormat="1" applyFont="1">
      <alignment vertical="center"/>
    </xf>
    <xf numFmtId="180" fontId="93" fillId="5" borderId="0" xfId="0" applyNumberFormat="1" applyFont="1" applyFill="1">
      <alignment vertical="center"/>
    </xf>
    <xf numFmtId="180" fontId="93" fillId="9" borderId="0" xfId="0" applyNumberFormat="1" applyFont="1" applyFill="1" applyProtection="1">
      <alignment vertical="center"/>
      <protection locked="0"/>
    </xf>
    <xf numFmtId="180" fontId="11" fillId="0" borderId="9" xfId="0" applyNumberFormat="1" applyFont="1" applyBorder="1">
      <alignment vertical="center"/>
    </xf>
    <xf numFmtId="171" fontId="11" fillId="10" borderId="6" xfId="0" applyNumberFormat="1" applyFont="1" applyFill="1" applyBorder="1">
      <alignment vertical="center"/>
    </xf>
    <xf numFmtId="180" fontId="11" fillId="10" borderId="9" xfId="0" applyNumberFormat="1" applyFont="1" applyFill="1" applyBorder="1">
      <alignment vertical="center"/>
    </xf>
    <xf numFmtId="171" fontId="11" fillId="13" borderId="6" xfId="0" applyNumberFormat="1" applyFont="1" applyFill="1" applyBorder="1">
      <alignment vertical="center"/>
    </xf>
    <xf numFmtId="180" fontId="11" fillId="13" borderId="9" xfId="0" applyNumberFormat="1" applyFont="1" applyFill="1" applyBorder="1">
      <alignment vertical="center"/>
    </xf>
    <xf numFmtId="180" fontId="11" fillId="13" borderId="11" xfId="0" applyNumberFormat="1" applyFont="1" applyFill="1" applyBorder="1">
      <alignment vertical="center"/>
    </xf>
    <xf numFmtId="0" fontId="11" fillId="34" borderId="45" xfId="0" applyFont="1" applyFill="1" applyBorder="1">
      <alignment vertical="center"/>
    </xf>
    <xf numFmtId="0" fontId="11" fillId="0" borderId="86" xfId="0" applyFont="1" applyBorder="1">
      <alignment vertical="center"/>
    </xf>
    <xf numFmtId="0" fontId="11" fillId="0" borderId="87" xfId="0" applyFont="1" applyBorder="1">
      <alignment vertical="center"/>
    </xf>
    <xf numFmtId="180" fontId="9" fillId="0" borderId="0" xfId="0" applyNumberFormat="1" applyFont="1" applyBorder="1">
      <alignment vertical="center"/>
    </xf>
    <xf numFmtId="180" fontId="11" fillId="10" borderId="11" xfId="0" applyNumberFormat="1" applyFont="1" applyFill="1" applyBorder="1">
      <alignment vertical="center"/>
    </xf>
    <xf numFmtId="1" fontId="117" fillId="0" borderId="0" xfId="37" applyNumberFormat="1" applyFont="1" applyAlignment="1">
      <alignment horizontal="center" vertical="top"/>
    </xf>
    <xf numFmtId="0" fontId="48" fillId="4" borderId="2" xfId="9" applyAlignment="1">
      <alignment vertical="center"/>
      <protection locked="0"/>
    </xf>
    <xf numFmtId="0" fontId="9" fillId="4" borderId="105" xfId="8" applyFont="1" applyBorder="1" applyAlignment="1">
      <alignment vertical="center"/>
      <protection locked="0"/>
    </xf>
    <xf numFmtId="0" fontId="9" fillId="4" borderId="104" xfId="8" applyFont="1" applyBorder="1" applyAlignment="1">
      <alignment vertical="center"/>
      <protection locked="0"/>
    </xf>
    <xf numFmtId="0" fontId="83" fillId="0" borderId="0" xfId="0" applyFont="1">
      <alignment vertical="center"/>
    </xf>
    <xf numFmtId="0" fontId="0" fillId="6" borderId="10" xfId="0" applyFill="1" applyBorder="1" applyAlignment="1">
      <alignment vertical="center" wrapText="1"/>
    </xf>
    <xf numFmtId="0" fontId="9" fillId="0" borderId="19" xfId="0" applyFont="1" applyBorder="1" applyAlignment="1">
      <alignment vertical="top" wrapText="1"/>
    </xf>
    <xf numFmtId="14" fontId="53" fillId="4" borderId="108" xfId="5" applyFont="1" applyBorder="1" applyAlignment="1">
      <alignment vertical="center"/>
      <protection locked="0"/>
    </xf>
    <xf numFmtId="0" fontId="11" fillId="0" borderId="105" xfId="0" applyFont="1" applyBorder="1">
      <alignment vertical="center"/>
    </xf>
    <xf numFmtId="0" fontId="11" fillId="0" borderId="104" xfId="0" applyFont="1" applyBorder="1">
      <alignment vertical="center"/>
    </xf>
    <xf numFmtId="0" fontId="9" fillId="4" borderId="105" xfId="8" applyFont="1" applyBorder="1" applyAlignment="1">
      <protection locked="0"/>
    </xf>
    <xf numFmtId="0" fontId="9" fillId="4" borderId="104" xfId="8" applyFont="1" applyBorder="1" applyAlignment="1">
      <protection locked="0"/>
    </xf>
    <xf numFmtId="14" fontId="0" fillId="0" borderId="34" xfId="0" applyNumberFormat="1" applyBorder="1" applyAlignment="1">
      <alignment horizontal="center" vertical="center"/>
    </xf>
    <xf numFmtId="0" fontId="0" fillId="0" borderId="110" xfId="0" applyBorder="1" applyAlignment="1">
      <alignment vertical="center" wrapText="1"/>
    </xf>
    <xf numFmtId="0" fontId="0" fillId="0" borderId="42" xfId="0" applyBorder="1">
      <alignment vertical="center"/>
    </xf>
    <xf numFmtId="0" fontId="17" fillId="6" borderId="0" xfId="33" applyFont="1" applyFill="1"/>
    <xf numFmtId="0" fontId="9" fillId="6" borderId="0" xfId="33" applyFont="1" applyFill="1"/>
    <xf numFmtId="185" fontId="16" fillId="6" borderId="0" xfId="33" applyNumberFormat="1" applyFont="1" applyFill="1"/>
    <xf numFmtId="0" fontId="16" fillId="6" borderId="0" xfId="33" applyFont="1" applyFill="1" applyAlignment="1">
      <alignment horizontal="left"/>
    </xf>
    <xf numFmtId="0" fontId="16" fillId="6" borderId="0" xfId="33" applyFont="1" applyFill="1"/>
    <xf numFmtId="0" fontId="9" fillId="0" borderId="0" xfId="18" applyBorder="1" applyAlignment="1">
      <alignment horizontal="left" indent="1"/>
    </xf>
    <xf numFmtId="0" fontId="9" fillId="0" borderId="0" xfId="18" applyAlignment="1">
      <alignment horizontal="center"/>
    </xf>
    <xf numFmtId="0" fontId="9" fillId="0" borderId="0" xfId="18" quotePrefix="1" applyAlignment="1">
      <alignment horizontal="center"/>
    </xf>
    <xf numFmtId="0" fontId="9" fillId="0" borderId="107" xfId="0" applyFont="1" applyBorder="1">
      <alignment vertical="center"/>
    </xf>
    <xf numFmtId="0" fontId="9" fillId="0" borderId="108" xfId="0" applyFont="1" applyBorder="1" applyAlignment="1">
      <alignment vertical="center" wrapText="1"/>
    </xf>
    <xf numFmtId="0" fontId="0" fillId="0" borderId="48" xfId="0" applyBorder="1" applyAlignment="1">
      <alignment vertical="center" wrapText="1"/>
    </xf>
    <xf numFmtId="0" fontId="0" fillId="0" borderId="107" xfId="0" applyBorder="1">
      <alignment vertical="center"/>
    </xf>
    <xf numFmtId="14" fontId="0" fillId="0" borderId="111" xfId="0" applyNumberFormat="1" applyBorder="1" applyAlignment="1">
      <alignment horizontal="center" vertical="center"/>
    </xf>
    <xf numFmtId="0" fontId="105" fillId="0" borderId="0" xfId="18" applyFont="1" applyAlignment="1">
      <alignment horizontal="center" vertical="center"/>
    </xf>
    <xf numFmtId="0" fontId="9" fillId="6" borderId="0" xfId="0" applyFont="1" applyFill="1" applyAlignment="1">
      <alignment horizontal="left" vertical="top"/>
    </xf>
    <xf numFmtId="0" fontId="11" fillId="6" borderId="0" xfId="0" applyFont="1" applyFill="1" applyAlignment="1">
      <alignment vertical="top"/>
    </xf>
    <xf numFmtId="0" fontId="9" fillId="6" borderId="0" xfId="0" applyFont="1" applyFill="1">
      <alignment vertical="center"/>
    </xf>
    <xf numFmtId="0" fontId="111" fillId="35" borderId="1" xfId="15" applyFont="1" applyFill="1" applyBorder="1" applyAlignment="1" applyProtection="1">
      <alignment horizontal="center" vertical="center"/>
      <protection locked="0"/>
    </xf>
    <xf numFmtId="0" fontId="12" fillId="6" borderId="0" xfId="0" applyFont="1" applyFill="1" applyAlignment="1">
      <alignment vertical="top"/>
    </xf>
    <xf numFmtId="196" fontId="99" fillId="28" borderId="8" xfId="37" applyNumberFormat="1" applyFont="1" applyFill="1" applyBorder="1" applyAlignment="1">
      <alignment horizontal="center"/>
    </xf>
    <xf numFmtId="197" fontId="11" fillId="22" borderId="0" xfId="0" applyNumberFormat="1" applyFont="1" applyFill="1" applyAlignment="1">
      <alignment horizontal="center" vertical="center"/>
    </xf>
    <xf numFmtId="0" fontId="135" fillId="0" borderId="101" xfId="0" applyFont="1" applyBorder="1" applyAlignment="1">
      <alignment horizontal="left" vertical="center" indent="1"/>
    </xf>
    <xf numFmtId="170" fontId="135" fillId="0" borderId="0" xfId="24" applyFont="1" applyFill="1" applyBorder="1" applyAlignment="1" applyProtection="1">
      <alignment vertical="center"/>
    </xf>
    <xf numFmtId="0" fontId="11" fillId="0" borderId="11" xfId="0" applyFont="1" applyBorder="1" applyAlignment="1">
      <alignment horizontal="center" vertical="center"/>
    </xf>
    <xf numFmtId="0" fontId="11" fillId="32" borderId="0" xfId="0" applyFont="1" applyFill="1" applyAlignment="1">
      <alignment vertical="top"/>
    </xf>
    <xf numFmtId="0" fontId="11" fillId="32" borderId="0" xfId="0" applyFont="1" applyFill="1" applyBorder="1">
      <alignment vertical="center"/>
    </xf>
    <xf numFmtId="0" fontId="16" fillId="32" borderId="0" xfId="0" applyFont="1" applyFill="1" applyAlignment="1">
      <alignment vertical="top"/>
    </xf>
    <xf numFmtId="0" fontId="16" fillId="32" borderId="0" xfId="0" applyFont="1" applyFill="1">
      <alignment vertical="center"/>
    </xf>
    <xf numFmtId="0" fontId="11" fillId="32" borderId="0" xfId="0" applyFont="1" applyFill="1">
      <alignment vertical="center"/>
    </xf>
    <xf numFmtId="10" fontId="11" fillId="14" borderId="0" xfId="16" applyNumberFormat="1" applyFont="1" applyFill="1" applyAlignment="1">
      <alignment horizontal="center" vertical="center"/>
    </xf>
    <xf numFmtId="10" fontId="11" fillId="17" borderId="0" xfId="16" applyNumberFormat="1" applyFont="1" applyFill="1" applyAlignment="1">
      <alignment horizontal="center" vertical="center"/>
    </xf>
    <xf numFmtId="44" fontId="11" fillId="0" borderId="38" xfId="19" applyNumberFormat="1" applyFont="1" applyBorder="1" applyAlignment="1">
      <alignment vertical="center"/>
    </xf>
    <xf numFmtId="171" fontId="15" fillId="0" borderId="0" xfId="32" applyFont="1" applyBorder="1" applyAlignment="1" applyProtection="1">
      <alignment horizontal="center"/>
    </xf>
    <xf numFmtId="0" fontId="2" fillId="0" borderId="0" xfId="18" applyFont="1">
      <alignment vertical="center"/>
    </xf>
    <xf numFmtId="0" fontId="54" fillId="23" borderId="86" xfId="0" applyFont="1" applyFill="1" applyBorder="1">
      <alignment vertical="center"/>
    </xf>
    <xf numFmtId="180" fontId="0" fillId="23" borderId="0" xfId="0" applyNumberFormat="1" applyFill="1" applyAlignment="1">
      <alignment horizontal="center" vertical="center" wrapText="1"/>
    </xf>
    <xf numFmtId="180" fontId="0" fillId="23" borderId="87" xfId="0" applyNumberFormat="1" applyFill="1" applyBorder="1" applyAlignment="1">
      <alignment horizontal="center" vertical="center" wrapText="1"/>
    </xf>
    <xf numFmtId="0" fontId="0" fillId="23" borderId="52" xfId="0" applyFill="1" applyBorder="1">
      <alignment vertical="center"/>
    </xf>
    <xf numFmtId="193" fontId="0" fillId="23" borderId="24" xfId="0" applyNumberFormat="1" applyFill="1" applyBorder="1" applyAlignment="1">
      <alignment horizontal="center" vertical="center"/>
    </xf>
    <xf numFmtId="193" fontId="0" fillId="23" borderId="94" xfId="0" applyNumberFormat="1" applyFill="1" applyBorder="1" applyAlignment="1">
      <alignment horizontal="center" vertical="center"/>
    </xf>
    <xf numFmtId="180" fontId="54" fillId="23" borderId="0" xfId="0" applyNumberFormat="1" applyFont="1" applyFill="1" applyAlignment="1">
      <alignment horizontal="center" vertical="center"/>
    </xf>
    <xf numFmtId="180" fontId="54" fillId="23" borderId="87" xfId="0" applyNumberFormat="1" applyFont="1" applyFill="1" applyBorder="1" applyAlignment="1">
      <alignment horizontal="center" vertical="center"/>
    </xf>
    <xf numFmtId="0" fontId="54" fillId="36" borderId="86" xfId="0" applyFont="1" applyFill="1" applyBorder="1">
      <alignment vertical="center"/>
    </xf>
    <xf numFmtId="180" fontId="54" fillId="36" borderId="0" xfId="0" applyNumberFormat="1" applyFont="1" applyFill="1" applyAlignment="1">
      <alignment horizontal="center" vertical="center"/>
    </xf>
    <xf numFmtId="180" fontId="54" fillId="36" borderId="87" xfId="0" applyNumberFormat="1" applyFont="1" applyFill="1" applyBorder="1" applyAlignment="1">
      <alignment horizontal="center" vertical="center"/>
    </xf>
    <xf numFmtId="0" fontId="55" fillId="37" borderId="86" xfId="0" applyFont="1" applyFill="1" applyBorder="1">
      <alignment vertical="center"/>
    </xf>
    <xf numFmtId="180" fontId="54" fillId="33" borderId="0" xfId="0" applyNumberFormat="1" applyFont="1" applyFill="1" applyAlignment="1">
      <alignment horizontal="center" vertical="center"/>
    </xf>
    <xf numFmtId="180" fontId="54" fillId="33" borderId="87" xfId="0" applyNumberFormat="1" applyFont="1" applyFill="1" applyBorder="1" applyAlignment="1">
      <alignment horizontal="center" vertical="center"/>
    </xf>
    <xf numFmtId="10" fontId="0" fillId="23" borderId="0" xfId="16" applyNumberFormat="1" applyFont="1" applyFill="1" applyBorder="1" applyAlignment="1" applyProtection="1">
      <alignment horizontal="center" vertical="center"/>
    </xf>
    <xf numFmtId="10" fontId="0" fillId="23" borderId="87" xfId="16" applyNumberFormat="1" applyFont="1" applyFill="1" applyBorder="1" applyAlignment="1" applyProtection="1">
      <alignment horizontal="center" vertical="center"/>
    </xf>
    <xf numFmtId="0" fontId="54" fillId="5" borderId="86" xfId="0" applyFont="1" applyFill="1" applyBorder="1">
      <alignment vertical="center"/>
    </xf>
    <xf numFmtId="0" fontId="54" fillId="38" borderId="86" xfId="0" applyFont="1" applyFill="1" applyBorder="1">
      <alignment vertical="center"/>
    </xf>
    <xf numFmtId="0" fontId="128" fillId="37" borderId="86" xfId="0" applyFont="1" applyFill="1" applyBorder="1">
      <alignment vertical="center"/>
    </xf>
    <xf numFmtId="0" fontId="54" fillId="0" borderId="54" xfId="0" applyFont="1" applyBorder="1">
      <alignment vertical="center"/>
    </xf>
    <xf numFmtId="0" fontId="126" fillId="36" borderId="86" xfId="0" applyFont="1" applyFill="1" applyBorder="1" applyAlignment="1"/>
    <xf numFmtId="180" fontId="0" fillId="36" borderId="0" xfId="0" applyNumberFormat="1" applyFill="1" applyAlignment="1">
      <alignment horizontal="center"/>
    </xf>
    <xf numFmtId="180" fontId="0" fillId="36" borderId="87" xfId="0" applyNumberFormat="1" applyFill="1" applyBorder="1" applyAlignment="1">
      <alignment horizontal="center"/>
    </xf>
    <xf numFmtId="0" fontId="0" fillId="36" borderId="86" xfId="0" applyFill="1" applyBorder="1" applyAlignment="1">
      <alignment horizontal="left"/>
    </xf>
    <xf numFmtId="195" fontId="0" fillId="36" borderId="0" xfId="0" applyNumberFormat="1" applyFill="1" applyAlignment="1">
      <alignment horizontal="left"/>
    </xf>
    <xf numFmtId="0" fontId="57" fillId="36" borderId="53" xfId="0" applyFont="1" applyFill="1" applyBorder="1" applyAlignment="1">
      <alignment horizontal="left"/>
    </xf>
    <xf numFmtId="195" fontId="0" fillId="36" borderId="5" xfId="0" applyNumberFormat="1" applyFill="1" applyBorder="1" applyAlignment="1">
      <alignment horizontal="left"/>
    </xf>
    <xf numFmtId="0" fontId="98" fillId="0" borderId="0" xfId="37" applyFont="1"/>
    <xf numFmtId="0" fontId="95" fillId="0" borderId="0" xfId="37" applyAlignment="1">
      <alignment horizontal="left"/>
    </xf>
    <xf numFmtId="0" fontId="19" fillId="39" borderId="54" xfId="37" applyFont="1" applyFill="1" applyBorder="1"/>
    <xf numFmtId="0" fontId="48" fillId="0" borderId="0" xfId="37" applyFont="1" applyAlignment="1">
      <alignment horizontal="left"/>
    </xf>
    <xf numFmtId="0" fontId="13" fillId="0" borderId="99" xfId="37" applyFont="1" applyBorder="1" applyAlignment="1">
      <alignment horizontal="center"/>
    </xf>
    <xf numFmtId="10" fontId="99" fillId="7" borderId="0" xfId="17" applyNumberFormat="1" applyFont="1" applyFill="1" applyAlignment="1">
      <alignment horizontal="center"/>
    </xf>
    <xf numFmtId="185" fontId="48" fillId="0" borderId="0" xfId="37" applyNumberFormat="1" applyFont="1" applyAlignment="1">
      <alignment horizontal="left"/>
    </xf>
    <xf numFmtId="0" fontId="139" fillId="6" borderId="0" xfId="37" applyFont="1" applyFill="1" applyAlignment="1">
      <alignment horizontal="center"/>
    </xf>
    <xf numFmtId="2" fontId="98" fillId="5" borderId="70" xfId="37" applyNumberFormat="1" applyFont="1" applyFill="1" applyBorder="1" applyAlignment="1">
      <alignment horizontal="center"/>
    </xf>
    <xf numFmtId="196" fontId="99" fillId="28" borderId="70" xfId="37" applyNumberFormat="1" applyFont="1" applyFill="1" applyBorder="1" applyAlignment="1">
      <alignment horizontal="center"/>
    </xf>
    <xf numFmtId="178" fontId="99" fillId="23" borderId="9" xfId="37" applyNumberFormat="1" applyFont="1" applyFill="1" applyBorder="1" applyAlignment="1">
      <alignment horizontal="center"/>
    </xf>
    <xf numFmtId="10" fontId="118" fillId="29" borderId="9" xfId="16" applyNumberFormat="1" applyFont="1" applyFill="1" applyBorder="1" applyAlignment="1">
      <alignment horizontal="center"/>
    </xf>
    <xf numFmtId="2" fontId="98" fillId="5" borderId="11" xfId="37" applyNumberFormat="1" applyFont="1" applyFill="1" applyBorder="1" applyAlignment="1">
      <alignment horizontal="center"/>
    </xf>
    <xf numFmtId="196" fontId="99" fillId="28" borderId="11" xfId="37" applyNumberFormat="1" applyFont="1" applyFill="1" applyBorder="1" applyAlignment="1">
      <alignment horizontal="center"/>
    </xf>
    <xf numFmtId="0" fontId="99" fillId="40" borderId="33" xfId="37" applyFont="1" applyFill="1" applyBorder="1" applyAlignment="1">
      <alignment horizontal="center" vertical="center"/>
    </xf>
    <xf numFmtId="0" fontId="99" fillId="21" borderId="11" xfId="37" applyFont="1" applyFill="1" applyBorder="1" applyAlignment="1">
      <alignment horizontal="center" vertical="center"/>
    </xf>
    <xf numFmtId="185" fontId="48" fillId="41" borderId="11" xfId="37" applyNumberFormat="1" applyFont="1" applyFill="1" applyBorder="1" applyAlignment="1">
      <alignment horizontal="center"/>
    </xf>
    <xf numFmtId="185" fontId="48" fillId="41" borderId="46" xfId="37" applyNumberFormat="1" applyFont="1" applyFill="1" applyBorder="1" applyAlignment="1">
      <alignment horizontal="center"/>
    </xf>
    <xf numFmtId="0" fontId="16" fillId="42" borderId="85" xfId="0" applyFont="1" applyFill="1" applyBorder="1" applyAlignment="1">
      <alignment horizontal="center" vertical="center"/>
    </xf>
    <xf numFmtId="185" fontId="17" fillId="43" borderId="11" xfId="0" applyNumberFormat="1" applyFont="1" applyFill="1" applyBorder="1" applyAlignment="1">
      <alignment horizontal="center" vertical="center"/>
    </xf>
    <xf numFmtId="185" fontId="17" fillId="43" borderId="46" xfId="0" applyNumberFormat="1" applyFont="1" applyFill="1" applyBorder="1" applyAlignment="1">
      <alignment horizontal="center" vertical="center"/>
    </xf>
    <xf numFmtId="185" fontId="48" fillId="25" borderId="6" xfId="37" applyNumberFormat="1" applyFont="1" applyFill="1" applyBorder="1" applyAlignment="1">
      <alignment horizontal="center"/>
    </xf>
    <xf numFmtId="185" fontId="48" fillId="25" borderId="86" xfId="37" applyNumberFormat="1" applyFont="1" applyFill="1" applyBorder="1" applyAlignment="1">
      <alignment horizontal="center"/>
    </xf>
    <xf numFmtId="2" fontId="98" fillId="5" borderId="6" xfId="37" applyNumberFormat="1" applyFont="1" applyFill="1" applyBorder="1" applyAlignment="1">
      <alignment horizontal="center"/>
    </xf>
    <xf numFmtId="196" fontId="99" fillId="28" borderId="6" xfId="37" applyNumberFormat="1" applyFont="1" applyFill="1" applyBorder="1" applyAlignment="1">
      <alignment horizontal="center"/>
    </xf>
    <xf numFmtId="178" fontId="99" fillId="23" borderId="6" xfId="37" applyNumberFormat="1" applyFont="1" applyFill="1" applyBorder="1" applyAlignment="1">
      <alignment horizontal="center"/>
    </xf>
    <xf numFmtId="185" fontId="99" fillId="5" borderId="9" xfId="37" applyNumberFormat="1" applyFont="1" applyFill="1" applyBorder="1" applyAlignment="1">
      <alignment horizontal="center"/>
    </xf>
    <xf numFmtId="0" fontId="120" fillId="30" borderId="6" xfId="0" applyFont="1" applyFill="1" applyBorder="1" applyAlignment="1">
      <alignment horizontal="center" vertical="center"/>
    </xf>
    <xf numFmtId="0" fontId="120" fillId="30" borderId="45" xfId="0" applyFont="1" applyFill="1" applyBorder="1" applyAlignment="1">
      <alignment horizontal="center" vertical="center"/>
    </xf>
    <xf numFmtId="0" fontId="120" fillId="30" borderId="9" xfId="0" applyFont="1" applyFill="1" applyBorder="1" applyAlignment="1">
      <alignment horizontal="center" vertical="center"/>
    </xf>
    <xf numFmtId="0" fontId="57" fillId="0" borderId="0" xfId="18" applyFont="1" applyBorder="1" applyAlignment="1">
      <alignment horizontal="left" vertical="center" wrapText="1"/>
    </xf>
    <xf numFmtId="0" fontId="12" fillId="0" borderId="0" xfId="18" applyFont="1" applyAlignment="1">
      <alignment horizontal="left" vertical="center" wrapText="1" indent="1"/>
    </xf>
    <xf numFmtId="0" fontId="9" fillId="0" borderId="0" xfId="18" applyAlignment="1">
      <alignment horizontal="left" vertical="center" wrapText="1" indent="1"/>
    </xf>
    <xf numFmtId="0" fontId="11" fillId="0" borderId="0" xfId="18" applyFont="1" applyAlignment="1">
      <alignment horizontal="left" wrapText="1" indent="1"/>
    </xf>
    <xf numFmtId="0" fontId="9" fillId="0" borderId="0" xfId="18" applyAlignment="1">
      <alignment horizontal="left" vertical="center" wrapText="1" indent="2"/>
    </xf>
    <xf numFmtId="0" fontId="22" fillId="0" borderId="0" xfId="18" applyFont="1" applyAlignment="1">
      <alignment horizontal="left" vertical="center" wrapText="1" indent="1"/>
    </xf>
    <xf numFmtId="0" fontId="9" fillId="0" borderId="0" xfId="18" applyAlignment="1">
      <alignment horizontal="left" indent="1"/>
    </xf>
    <xf numFmtId="0" fontId="9" fillId="0" borderId="0" xfId="18" applyAlignment="1">
      <alignment horizontal="left" vertical="top" wrapText="1" indent="1"/>
    </xf>
    <xf numFmtId="0" fontId="9" fillId="0" borderId="0" xfId="18" applyAlignment="1">
      <alignment horizontal="left" wrapText="1" indent="1"/>
    </xf>
    <xf numFmtId="0" fontId="12" fillId="0" borderId="0" xfId="18" applyFont="1" applyAlignment="1">
      <alignment horizontal="left" vertical="top" wrapText="1" indent="1"/>
    </xf>
    <xf numFmtId="0" fontId="9" fillId="0" borderId="0" xfId="18" applyBorder="1" applyAlignment="1">
      <alignment horizontal="left" vertical="center" indent="1"/>
    </xf>
    <xf numFmtId="0" fontId="9" fillId="0" borderId="0" xfId="18" applyAlignment="1">
      <alignment horizontal="left" vertical="center" indent="1"/>
    </xf>
    <xf numFmtId="0" fontId="9" fillId="0" borderId="0" xfId="18" quotePrefix="1" applyAlignment="1">
      <alignment horizontal="left" wrapText="1" indent="1"/>
    </xf>
    <xf numFmtId="0" fontId="49" fillId="0" borderId="0" xfId="15" quotePrefix="1" applyAlignment="1" applyProtection="1">
      <alignment horizontal="left" wrapText="1" indent="3"/>
    </xf>
    <xf numFmtId="0" fontId="9" fillId="0" borderId="0" xfId="15" quotePrefix="1" applyFont="1" applyAlignment="1" applyProtection="1">
      <alignment horizontal="left" wrapText="1" indent="3"/>
    </xf>
    <xf numFmtId="0" fontId="9" fillId="0" borderId="0" xfId="18" applyAlignment="1">
      <alignment horizontal="left" vertical="top" indent="1"/>
    </xf>
    <xf numFmtId="0" fontId="57" fillId="0" borderId="0" xfId="18" applyFont="1" applyAlignment="1">
      <alignment horizontal="left" vertical="center" wrapText="1" indent="1"/>
    </xf>
    <xf numFmtId="0" fontId="49" fillId="0" borderId="0" xfId="15" applyAlignment="1" applyProtection="1">
      <alignment horizontal="left" vertical="top" wrapText="1" indent="1"/>
    </xf>
    <xf numFmtId="0" fontId="34" fillId="5" borderId="6" xfId="13" applyFont="1" applyBorder="1" applyAlignment="1">
      <alignment vertical="center"/>
    </xf>
    <xf numFmtId="0" fontId="34" fillId="5" borderId="45" xfId="13" applyFont="1" applyBorder="1" applyAlignment="1">
      <alignment vertical="center"/>
    </xf>
    <xf numFmtId="0" fontId="19" fillId="5" borderId="45" xfId="13" applyFont="1" applyBorder="1" applyAlignment="1">
      <alignment horizontal="left" vertical="center" indent="14"/>
    </xf>
    <xf numFmtId="0" fontId="19" fillId="5" borderId="9" xfId="13" applyFont="1" applyBorder="1" applyAlignment="1">
      <alignment horizontal="left" vertical="center" indent="14"/>
    </xf>
    <xf numFmtId="0" fontId="9" fillId="0" borderId="25" xfId="18" applyBorder="1" applyAlignment="1">
      <alignment horizontal="left" vertical="center" indent="1"/>
    </xf>
    <xf numFmtId="14" fontId="34" fillId="5" borderId="6" xfId="13" applyNumberFormat="1" applyFont="1" applyBorder="1" applyAlignment="1">
      <alignment vertical="center"/>
    </xf>
    <xf numFmtId="0" fontId="70" fillId="6" borderId="0" xfId="18" applyFont="1" applyFill="1" applyAlignment="1">
      <alignment horizontal="left" wrapText="1" indent="1"/>
    </xf>
    <xf numFmtId="0" fontId="71" fillId="6" borderId="0" xfId="18" applyFont="1" applyFill="1" applyAlignment="1">
      <alignment horizontal="left" wrapText="1" indent="1"/>
    </xf>
    <xf numFmtId="0" fontId="61" fillId="0" borderId="0" xfId="18" applyFont="1" applyAlignment="1">
      <alignment vertical="center" wrapText="1"/>
    </xf>
    <xf numFmtId="0" fontId="54" fillId="0" borderId="0" xfId="18" applyFont="1" applyAlignment="1">
      <alignment horizontal="left" vertical="top" wrapText="1"/>
    </xf>
    <xf numFmtId="0" fontId="61" fillId="0" borderId="0" xfId="18" applyFont="1">
      <alignment vertical="center"/>
    </xf>
    <xf numFmtId="0" fontId="71" fillId="0" borderId="0" xfId="18" applyFont="1" applyAlignment="1">
      <alignment horizontal="left" wrapText="1" indent="1"/>
    </xf>
    <xf numFmtId="0" fontId="9" fillId="5" borderId="6" xfId="13" applyFont="1" applyBorder="1" applyAlignment="1">
      <alignment horizontal="center" vertical="center" wrapText="1"/>
    </xf>
    <xf numFmtId="0" fontId="9" fillId="5" borderId="45" xfId="13" applyFont="1" applyBorder="1" applyAlignment="1">
      <alignment horizontal="center" vertical="center" wrapText="1"/>
    </xf>
    <xf numFmtId="0" fontId="9" fillId="5" borderId="9" xfId="13"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11" fillId="0" borderId="0" xfId="0" applyFont="1" applyAlignment="1">
      <alignment vertical="top"/>
    </xf>
    <xf numFmtId="0" fontId="111" fillId="35" borderId="17" xfId="15" applyFont="1" applyFill="1" applyBorder="1" applyAlignment="1" applyProtection="1">
      <alignment horizontal="center" vertical="center"/>
      <protection locked="0"/>
    </xf>
    <xf numFmtId="0" fontId="111" fillId="35" borderId="107" xfId="15" applyFont="1" applyFill="1" applyBorder="1" applyAlignment="1" applyProtection="1">
      <alignment horizontal="center" vertical="center"/>
      <protection locked="0"/>
    </xf>
    <xf numFmtId="0" fontId="113" fillId="0" borderId="0" xfId="35" applyFont="1" applyAlignment="1">
      <alignment horizontal="left" vertical="top" wrapText="1" indent="1"/>
    </xf>
    <xf numFmtId="0" fontId="113" fillId="0" borderId="0" xfId="35" applyFont="1" applyAlignment="1">
      <alignment horizontal="left" wrapText="1" indent="1"/>
    </xf>
    <xf numFmtId="0" fontId="87" fillId="0" borderId="1" xfId="35" applyFont="1" applyBorder="1" applyAlignment="1">
      <alignment horizontal="center" vertical="center" wrapText="1"/>
    </xf>
    <xf numFmtId="0" fontId="85" fillId="0" borderId="1" xfId="35" applyFont="1" applyBorder="1" applyAlignment="1">
      <alignment horizontal="center" vertical="center" wrapText="1"/>
    </xf>
    <xf numFmtId="0" fontId="49" fillId="0" borderId="0" xfId="15" applyAlignment="1" applyProtection="1">
      <alignment horizontal="left" vertical="center" indent="2"/>
    </xf>
    <xf numFmtId="0" fontId="12" fillId="0" borderId="0" xfId="35" applyFont="1" applyAlignment="1">
      <alignment horizontal="center" vertical="top" wrapText="1"/>
    </xf>
    <xf numFmtId="0" fontId="51" fillId="4" borderId="2" xfId="9" applyFont="1" applyAlignment="1">
      <alignment horizontal="left"/>
      <protection locked="0"/>
    </xf>
    <xf numFmtId="0" fontId="51" fillId="4" borderId="4" xfId="9" applyFont="1" applyBorder="1" applyAlignment="1">
      <alignment horizontal="left"/>
      <protection locked="0"/>
    </xf>
    <xf numFmtId="49" fontId="51" fillId="4" borderId="2" xfId="22" applyFont="1" applyFill="1" applyBorder="1" applyAlignment="1" applyProtection="1">
      <alignment horizontal="left"/>
      <protection locked="0"/>
    </xf>
    <xf numFmtId="191" fontId="51" fillId="4" borderId="2" xfId="9" applyNumberFormat="1" applyFont="1" applyAlignment="1">
      <alignment horizontal="left"/>
      <protection locked="0"/>
    </xf>
    <xf numFmtId="0" fontId="19" fillId="0" borderId="54" xfId="0" applyFont="1" applyBorder="1" applyAlignment="1">
      <alignment horizontal="left" vertical="center" wrapText="1" indent="21"/>
    </xf>
    <xf numFmtId="0" fontId="19" fillId="0" borderId="33" xfId="0" applyFont="1" applyBorder="1" applyAlignment="1">
      <alignment horizontal="left" vertical="center" wrapText="1" indent="21"/>
    </xf>
    <xf numFmtId="0" fontId="19" fillId="0" borderId="53" xfId="0" applyFont="1" applyBorder="1" applyAlignment="1">
      <alignment horizontal="left" vertical="center" wrapText="1" indent="21"/>
    </xf>
    <xf numFmtId="0" fontId="19" fillId="0" borderId="5" xfId="0" applyFont="1" applyBorder="1" applyAlignment="1">
      <alignment horizontal="left" vertical="center" wrapText="1" indent="21"/>
    </xf>
    <xf numFmtId="14" fontId="34" fillId="0" borderId="33" xfId="0" applyNumberFormat="1" applyFont="1" applyBorder="1" applyAlignment="1">
      <alignment horizontal="right" vertical="center" wrapText="1"/>
    </xf>
    <xf numFmtId="0" fontId="34" fillId="0" borderId="33" xfId="0" applyFont="1" applyBorder="1" applyAlignment="1">
      <alignment horizontal="right" vertical="center" wrapText="1"/>
    </xf>
    <xf numFmtId="0" fontId="34" fillId="0" borderId="55" xfId="0" applyFont="1" applyBorder="1" applyAlignment="1">
      <alignment horizontal="right" vertical="center" wrapText="1"/>
    </xf>
    <xf numFmtId="0" fontId="34" fillId="0" borderId="5" xfId="0" applyFont="1" applyBorder="1" applyAlignment="1">
      <alignment horizontal="right" vertical="center" wrapText="1"/>
    </xf>
    <xf numFmtId="0" fontId="34" fillId="0" borderId="56" xfId="0" applyFont="1" applyBorder="1" applyAlignment="1">
      <alignment horizontal="right" vertical="center" wrapText="1"/>
    </xf>
    <xf numFmtId="0" fontId="9" fillId="4" borderId="105" xfId="8" applyFont="1" applyBorder="1" applyAlignment="1">
      <alignment horizontal="center"/>
      <protection locked="0"/>
    </xf>
    <xf numFmtId="0" fontId="9" fillId="4" borderId="104" xfId="8" applyFont="1" applyBorder="1" applyAlignment="1">
      <alignment horizontal="center"/>
      <protection locked="0"/>
    </xf>
    <xf numFmtId="0" fontId="9" fillId="4" borderId="1" xfId="8" applyFont="1" applyAlignment="1">
      <protection locked="0"/>
    </xf>
    <xf numFmtId="0" fontId="9" fillId="0" borderId="0" xfId="0" applyFont="1" applyAlignment="1">
      <alignment horizontal="left" vertical="top" wrapText="1"/>
    </xf>
    <xf numFmtId="0" fontId="11" fillId="0" borderId="0" xfId="0" applyFont="1" applyBorder="1" applyAlignment="1">
      <alignment horizontal="left" vertical="top" wrapText="1"/>
    </xf>
    <xf numFmtId="0" fontId="9" fillId="0" borderId="112" xfId="0" applyFont="1" applyBorder="1" applyAlignment="1">
      <alignment horizontal="left" vertical="top" wrapText="1"/>
    </xf>
    <xf numFmtId="0" fontId="11" fillId="0" borderId="105" xfId="0" applyFont="1" applyBorder="1" applyAlignment="1">
      <alignment horizontal="center" vertical="center" wrapText="1"/>
    </xf>
    <xf numFmtId="0" fontId="11" fillId="0" borderId="104" xfId="0" applyFont="1" applyBorder="1" applyAlignment="1">
      <alignment horizontal="center" vertical="center" wrapText="1"/>
    </xf>
    <xf numFmtId="0" fontId="11" fillId="0" borderId="105" xfId="0" applyFont="1" applyBorder="1" applyAlignment="1">
      <alignment horizontal="center" vertical="center"/>
    </xf>
    <xf numFmtId="0" fontId="11" fillId="0" borderId="104" xfId="0" applyFont="1" applyBorder="1" applyAlignment="1">
      <alignment horizontal="center" vertical="center"/>
    </xf>
    <xf numFmtId="0" fontId="49" fillId="8" borderId="29" xfId="15" applyFill="1" applyBorder="1" applyAlignment="1" applyProtection="1">
      <alignment horizontal="center" vertical="center"/>
      <protection locked="0"/>
    </xf>
    <xf numFmtId="0" fontId="49" fillId="8" borderId="31" xfId="15" applyFill="1" applyBorder="1" applyAlignment="1" applyProtection="1">
      <alignment horizontal="center" vertical="center"/>
      <protection locked="0"/>
    </xf>
    <xf numFmtId="0" fontId="51" fillId="4" borderId="2" xfId="9" applyFont="1">
      <protection locked="0"/>
    </xf>
    <xf numFmtId="0" fontId="11" fillId="0" borderId="2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05" xfId="0" applyFont="1" applyBorder="1" applyAlignment="1">
      <alignment horizontal="left"/>
    </xf>
    <xf numFmtId="0" fontId="11" fillId="0" borderId="104" xfId="0" applyFont="1" applyBorder="1" applyAlignment="1">
      <alignment horizontal="left"/>
    </xf>
    <xf numFmtId="0" fontId="9" fillId="0" borderId="105" xfId="0" applyFont="1" applyBorder="1" applyAlignment="1">
      <alignment horizontal="center"/>
    </xf>
    <xf numFmtId="0" fontId="9" fillId="0" borderId="104" xfId="0" applyFont="1" applyBorder="1" applyAlignment="1">
      <alignment horizontal="center"/>
    </xf>
    <xf numFmtId="0" fontId="9" fillId="0" borderId="29" xfId="0" applyFont="1" applyBorder="1" applyAlignment="1"/>
    <xf numFmtId="0" fontId="9" fillId="0" borderId="31" xfId="0" applyFont="1" applyBorder="1" applyAlignment="1"/>
    <xf numFmtId="0" fontId="9" fillId="4" borderId="105" xfId="8" applyFont="1" applyBorder="1" applyAlignment="1">
      <alignment horizontal="center" vertical="center"/>
      <protection locked="0"/>
    </xf>
    <xf numFmtId="0" fontId="9" fillId="4" borderId="104" xfId="8" applyFont="1" applyBorder="1" applyAlignment="1">
      <alignment horizontal="center" vertical="center"/>
      <protection locked="0"/>
    </xf>
    <xf numFmtId="0" fontId="48" fillId="0" borderId="5" xfId="9" applyFill="1" applyBorder="1" applyAlignment="1">
      <alignment horizontal="left" vertical="center"/>
      <protection locked="0"/>
    </xf>
    <xf numFmtId="0" fontId="48" fillId="0" borderId="0" xfId="9" applyFill="1" applyBorder="1" applyAlignment="1">
      <alignment vertical="center"/>
      <protection locked="0"/>
    </xf>
    <xf numFmtId="0" fontId="9" fillId="0" borderId="33" xfId="0" applyFont="1" applyBorder="1" applyAlignment="1">
      <alignment horizontal="left"/>
    </xf>
    <xf numFmtId="0" fontId="14" fillId="0" borderId="50" xfId="0" applyFont="1" applyBorder="1" applyAlignment="1" applyProtection="1">
      <alignment horizontal="left" vertical="center"/>
      <protection hidden="1"/>
    </xf>
    <xf numFmtId="0" fontId="14" fillId="0" borderId="30" xfId="0" applyFont="1" applyBorder="1" applyAlignment="1" applyProtection="1">
      <alignment horizontal="left" vertical="center"/>
      <protection hidden="1"/>
    </xf>
    <xf numFmtId="0" fontId="14" fillId="0" borderId="59" xfId="0" applyFont="1" applyBorder="1" applyAlignment="1" applyProtection="1">
      <alignment horizontal="left" vertical="center"/>
      <protection hidden="1"/>
    </xf>
    <xf numFmtId="0" fontId="15" fillId="0" borderId="6" xfId="0" applyFont="1" applyBorder="1" applyAlignment="1" applyProtection="1">
      <alignment horizontal="left" vertical="center"/>
      <protection hidden="1"/>
    </xf>
    <xf numFmtId="0" fontId="15" fillId="0" borderId="45" xfId="0" applyFont="1" applyBorder="1" applyAlignment="1" applyProtection="1">
      <alignment horizontal="left" vertical="center"/>
      <protection hidden="1"/>
    </xf>
    <xf numFmtId="0" fontId="15" fillId="0" borderId="9" xfId="0" applyFont="1" applyBorder="1" applyAlignment="1" applyProtection="1">
      <alignment horizontal="left" vertical="center"/>
      <protection hidden="1"/>
    </xf>
    <xf numFmtId="0" fontId="14" fillId="0" borderId="47" xfId="0" applyFont="1" applyBorder="1" applyAlignment="1" applyProtection="1">
      <alignment horizontal="left" vertical="center"/>
      <protection hidden="1"/>
    </xf>
    <xf numFmtId="0" fontId="14" fillId="0" borderId="57" xfId="0" applyFont="1" applyBorder="1" applyAlignment="1" applyProtection="1">
      <alignment horizontal="left" vertical="center"/>
      <protection hidden="1"/>
    </xf>
    <xf numFmtId="0" fontId="14" fillId="0" borderId="58" xfId="0" applyFont="1" applyBorder="1" applyAlignment="1" applyProtection="1">
      <alignment horizontal="left" vertical="center"/>
      <protection hidden="1"/>
    </xf>
    <xf numFmtId="0" fontId="72" fillId="0" borderId="50" xfId="0" applyFont="1" applyBorder="1" applyAlignment="1" applyProtection="1">
      <alignment horizontal="left" vertical="center"/>
      <protection hidden="1"/>
    </xf>
    <xf numFmtId="0" fontId="72" fillId="0" borderId="30" xfId="0" applyFont="1" applyBorder="1" applyAlignment="1" applyProtection="1">
      <alignment horizontal="left" vertical="center"/>
      <protection hidden="1"/>
    </xf>
    <xf numFmtId="0" fontId="72" fillId="0" borderId="59" xfId="0" applyFont="1" applyBorder="1" applyAlignment="1" applyProtection="1">
      <alignment horizontal="left" vertical="center"/>
      <protection hidden="1"/>
    </xf>
    <xf numFmtId="0" fontId="15" fillId="0" borderId="15" xfId="0" applyFont="1" applyBorder="1" applyAlignment="1" applyProtection="1">
      <alignment horizontal="left" vertical="center"/>
      <protection hidden="1"/>
    </xf>
    <xf numFmtId="0" fontId="15" fillId="0" borderId="68" xfId="0" applyFont="1" applyBorder="1" applyAlignment="1" applyProtection="1">
      <alignment horizontal="left" vertical="center"/>
      <protection hidden="1"/>
    </xf>
    <xf numFmtId="0" fontId="15" fillId="0" borderId="16" xfId="0" applyFont="1" applyBorder="1" applyAlignment="1" applyProtection="1">
      <alignment horizontal="left" vertical="center"/>
      <protection hidden="1"/>
    </xf>
    <xf numFmtId="0" fontId="15" fillId="0" borderId="47" xfId="0" applyFont="1" applyBorder="1" applyAlignment="1" applyProtection="1">
      <alignment horizontal="left" vertical="center"/>
      <protection hidden="1"/>
    </xf>
    <xf numFmtId="0" fontId="15" fillId="0" borderId="57" xfId="0" applyFont="1" applyBorder="1" applyAlignment="1" applyProtection="1">
      <alignment horizontal="left" vertical="center"/>
      <protection hidden="1"/>
    </xf>
    <xf numFmtId="0" fontId="15" fillId="0" borderId="58" xfId="0" applyFont="1" applyBorder="1" applyAlignment="1" applyProtection="1">
      <alignment horizontal="left" vertical="center"/>
      <protection hidden="1"/>
    </xf>
    <xf numFmtId="0" fontId="11" fillId="5" borderId="6" xfId="13" applyFont="1" applyBorder="1" applyAlignment="1" applyProtection="1">
      <alignment horizontal="center" vertical="top"/>
      <protection hidden="1"/>
    </xf>
    <xf numFmtId="0" fontId="11" fillId="5" borderId="45" xfId="13" applyFont="1" applyBorder="1" applyAlignment="1" applyProtection="1">
      <alignment horizontal="center" vertical="top"/>
      <protection hidden="1"/>
    </xf>
    <xf numFmtId="0" fontId="11" fillId="5" borderId="9" xfId="13" applyFont="1" applyBorder="1" applyAlignment="1" applyProtection="1">
      <alignment horizontal="center" vertical="top"/>
      <protection hidden="1"/>
    </xf>
    <xf numFmtId="0" fontId="17" fillId="2" borderId="6" xfId="1" applyFont="1" applyBorder="1" applyAlignment="1" applyProtection="1">
      <alignment horizontal="center"/>
    </xf>
    <xf numFmtId="0" fontId="17" fillId="2" borderId="9" xfId="1" applyFont="1" applyBorder="1" applyAlignment="1" applyProtection="1">
      <alignment horizontal="center"/>
    </xf>
    <xf numFmtId="0" fontId="17" fillId="3" borderId="6" xfId="2" applyFont="1" applyBorder="1" applyAlignment="1" applyProtection="1">
      <alignment horizontal="center"/>
    </xf>
    <xf numFmtId="0" fontId="17" fillId="3" borderId="9" xfId="2" applyFont="1" applyBorder="1" applyAlignment="1" applyProtection="1">
      <alignment horizontal="center"/>
    </xf>
    <xf numFmtId="0" fontId="11" fillId="5" borderId="6" xfId="13" applyFont="1" applyBorder="1" applyAlignment="1" applyProtection="1">
      <alignment horizontal="center" vertical="top" wrapText="1"/>
      <protection hidden="1"/>
    </xf>
    <xf numFmtId="0" fontId="11" fillId="5" borderId="45" xfId="13" applyFont="1" applyBorder="1" applyAlignment="1" applyProtection="1">
      <alignment horizontal="center" vertical="top" wrapText="1"/>
      <protection hidden="1"/>
    </xf>
    <xf numFmtId="0" fontId="11" fillId="5" borderId="9" xfId="13" applyFont="1" applyBorder="1" applyAlignment="1" applyProtection="1">
      <alignment horizontal="center" vertical="top" wrapText="1"/>
      <protection hidden="1"/>
    </xf>
    <xf numFmtId="0" fontId="9" fillId="4" borderId="10" xfId="8" applyFont="1" applyBorder="1" applyAlignment="1">
      <alignment wrapText="1"/>
      <protection locked="0"/>
    </xf>
    <xf numFmtId="0" fontId="9" fillId="4" borderId="108" xfId="8" applyFont="1" applyBorder="1" applyAlignment="1">
      <alignment wrapText="1"/>
      <protection locked="0"/>
    </xf>
    <xf numFmtId="0" fontId="11" fillId="0" borderId="0" xfId="0" applyFont="1" applyBorder="1" applyAlignment="1">
      <alignment horizontal="left" wrapText="1"/>
    </xf>
    <xf numFmtId="0" fontId="14" fillId="0" borderId="60" xfId="0" applyFont="1" applyBorder="1" applyAlignment="1" applyProtection="1">
      <alignment horizontal="left" vertical="center"/>
      <protection hidden="1"/>
    </xf>
    <xf numFmtId="0" fontId="14" fillId="0" borderId="61" xfId="0" applyFont="1" applyBorder="1" applyAlignment="1" applyProtection="1">
      <alignment horizontal="left" vertical="center"/>
      <protection hidden="1"/>
    </xf>
    <xf numFmtId="0" fontId="14" fillId="0" borderId="62" xfId="0" applyFont="1" applyBorder="1" applyAlignment="1" applyProtection="1">
      <alignment horizontal="left" vertical="center"/>
      <protection hidden="1"/>
    </xf>
    <xf numFmtId="172" fontId="9" fillId="0" borderId="1" xfId="16" applyFont="1" applyFill="1" applyBorder="1" applyAlignment="1" applyProtection="1">
      <alignment horizontal="center" wrapText="1"/>
    </xf>
    <xf numFmtId="172" fontId="9" fillId="0" borderId="14" xfId="16" applyFont="1" applyFill="1" applyBorder="1" applyAlignment="1" applyProtection="1">
      <alignment horizontal="center" wrapText="1"/>
    </xf>
    <xf numFmtId="0" fontId="9" fillId="0" borderId="50" xfId="0" applyFont="1" applyBorder="1" applyAlignment="1">
      <alignment horizontal="left"/>
    </xf>
    <xf numFmtId="0" fontId="9" fillId="0" borderId="31" xfId="0" applyFont="1" applyBorder="1" applyAlignment="1">
      <alignment horizontal="left"/>
    </xf>
    <xf numFmtId="0" fontId="9" fillId="0" borderId="0" xfId="0" applyFont="1" applyAlignment="1">
      <alignment horizontal="left" vertical="center" wrapText="1"/>
    </xf>
    <xf numFmtId="0" fontId="11" fillId="5" borderId="63" xfId="13" applyFont="1" applyBorder="1" applyAlignment="1" applyProtection="1">
      <alignment horizontal="center" vertical="top" wrapText="1"/>
    </xf>
    <xf numFmtId="0" fontId="11" fillId="5" borderId="49" xfId="13" applyFont="1" applyBorder="1" applyAlignment="1" applyProtection="1">
      <alignment horizontal="center" vertical="top" wrapText="1"/>
    </xf>
    <xf numFmtId="0" fontId="60" fillId="0" borderId="0" xfId="0" applyFont="1" applyAlignment="1" applyProtection="1">
      <alignment horizontal="right" vertical="center" wrapText="1"/>
      <protection hidden="1"/>
    </xf>
    <xf numFmtId="0" fontId="11" fillId="5" borderId="54" xfId="13" applyFont="1" applyBorder="1" applyAlignment="1" applyProtection="1">
      <alignment horizontal="center" vertical="top" wrapText="1"/>
    </xf>
    <xf numFmtId="0" fontId="11" fillId="5" borderId="64" xfId="13" applyFont="1" applyBorder="1" applyAlignment="1" applyProtection="1">
      <alignment horizontal="center" vertical="top" wrapText="1"/>
    </xf>
    <xf numFmtId="0" fontId="11" fillId="5" borderId="52" xfId="13" applyFont="1" applyBorder="1" applyAlignment="1" applyProtection="1">
      <alignment horizontal="center" vertical="top" wrapText="1"/>
    </xf>
    <xf numFmtId="0" fontId="11" fillId="5" borderId="43" xfId="13" applyFont="1" applyBorder="1" applyAlignment="1" applyProtection="1">
      <alignment horizontal="center" vertical="top" wrapText="1"/>
    </xf>
    <xf numFmtId="0" fontId="9" fillId="0" borderId="0" xfId="0" applyFont="1" applyAlignment="1">
      <alignment horizontal="left"/>
    </xf>
    <xf numFmtId="0" fontId="11" fillId="5" borderId="54" xfId="13" applyFont="1" applyBorder="1" applyAlignment="1" applyProtection="1">
      <alignment horizontal="left" vertical="top" wrapText="1"/>
    </xf>
    <xf numFmtId="0" fontId="11" fillId="5" borderId="64" xfId="13" applyFont="1" applyBorder="1" applyAlignment="1" applyProtection="1">
      <alignment horizontal="left" vertical="top" wrapText="1"/>
    </xf>
    <xf numFmtId="0" fontId="11" fillId="0" borderId="0" xfId="0" applyFont="1" applyAlignment="1">
      <alignment vertical="top" wrapText="1"/>
    </xf>
    <xf numFmtId="0" fontId="17" fillId="4" borderId="50" xfId="8" applyFont="1" applyBorder="1" applyAlignment="1">
      <alignment horizontal="left"/>
      <protection locked="0"/>
    </xf>
    <xf numFmtId="0" fontId="17" fillId="4" borderId="104" xfId="8" applyFont="1" applyBorder="1" applyAlignment="1">
      <alignment horizontal="left"/>
      <protection locked="0"/>
    </xf>
    <xf numFmtId="0" fontId="15" fillId="0" borderId="6" xfId="0" applyFont="1" applyBorder="1" applyAlignment="1" applyProtection="1">
      <alignment horizontal="left" vertical="center" wrapText="1"/>
      <protection hidden="1"/>
    </xf>
    <xf numFmtId="0" fontId="15" fillId="0" borderId="45" xfId="0" applyFont="1" applyBorder="1" applyAlignment="1" applyProtection="1">
      <alignment horizontal="left" vertical="center" wrapText="1"/>
      <protection hidden="1"/>
    </xf>
    <xf numFmtId="0" fontId="15" fillId="0" borderId="9" xfId="0" applyFont="1" applyBorder="1" applyAlignment="1" applyProtection="1">
      <alignment horizontal="left" vertical="center" wrapText="1"/>
      <protection hidden="1"/>
    </xf>
    <xf numFmtId="0" fontId="9" fillId="0" borderId="8" xfId="0" applyFont="1" applyBorder="1" applyAlignment="1">
      <alignment wrapText="1"/>
    </xf>
    <xf numFmtId="0" fontId="9" fillId="0" borderId="18" xfId="0" applyFont="1" applyBorder="1" applyAlignment="1">
      <alignment wrapText="1"/>
    </xf>
    <xf numFmtId="172" fontId="9" fillId="5" borderId="18" xfId="13" applyNumberFormat="1" applyFont="1" applyBorder="1" applyAlignment="1" applyProtection="1">
      <alignment horizontal="center" wrapText="1"/>
    </xf>
    <xf numFmtId="172" fontId="9" fillId="5" borderId="7" xfId="13" applyNumberFormat="1" applyFont="1" applyBorder="1" applyAlignment="1" applyProtection="1">
      <alignment horizontal="center" wrapText="1"/>
    </xf>
    <xf numFmtId="0" fontId="11" fillId="5" borderId="6" xfId="13" applyFont="1" applyBorder="1" applyAlignment="1" applyProtection="1">
      <alignment horizontal="left" wrapText="1"/>
    </xf>
    <xf numFmtId="0" fontId="11" fillId="5" borderId="45" xfId="13" applyFont="1" applyBorder="1" applyAlignment="1" applyProtection="1">
      <alignment horizontal="left" wrapText="1"/>
    </xf>
    <xf numFmtId="0" fontId="11" fillId="5" borderId="65" xfId="13" applyFont="1" applyBorder="1" applyAlignment="1" applyProtection="1">
      <alignment horizontal="center" vertical="top" wrapText="1"/>
    </xf>
    <xf numFmtId="0" fontId="11" fillId="5" borderId="44" xfId="13" applyFont="1" applyBorder="1" applyAlignment="1" applyProtection="1">
      <alignment horizontal="center" vertical="top" wrapText="1"/>
    </xf>
    <xf numFmtId="0" fontId="11" fillId="5" borderId="52" xfId="13" applyFont="1" applyBorder="1" applyAlignment="1" applyProtection="1">
      <alignment horizontal="left" vertical="top" wrapText="1"/>
    </xf>
    <xf numFmtId="0" fontId="11" fillId="5" borderId="43" xfId="13" applyFont="1" applyBorder="1" applyAlignment="1" applyProtection="1">
      <alignment horizontal="left" vertical="top" wrapText="1"/>
    </xf>
    <xf numFmtId="0" fontId="11" fillId="5" borderId="66" xfId="13" applyFont="1" applyBorder="1" applyAlignment="1" applyProtection="1">
      <alignment horizontal="center" vertical="top" wrapText="1"/>
    </xf>
    <xf numFmtId="0" fontId="11" fillId="5" borderId="13" xfId="13" applyFont="1" applyBorder="1" applyAlignment="1" applyProtection="1">
      <alignment horizontal="center" vertical="top" wrapText="1"/>
    </xf>
    <xf numFmtId="0" fontId="11" fillId="5" borderId="1" xfId="13" applyFont="1" applyBorder="1" applyAlignment="1" applyProtection="1">
      <alignment horizontal="center" vertical="top" wrapText="1"/>
    </xf>
    <xf numFmtId="0" fontId="11" fillId="5" borderId="14" xfId="13" applyFont="1" applyBorder="1" applyAlignment="1" applyProtection="1">
      <alignment horizontal="center" vertical="top" wrapText="1"/>
    </xf>
    <xf numFmtId="0" fontId="9" fillId="0" borderId="5" xfId="0" applyFont="1" applyBorder="1" applyAlignment="1">
      <alignment horizontal="left" vertical="center"/>
    </xf>
    <xf numFmtId="0" fontId="9" fillId="5" borderId="0" xfId="13" applyFont="1" applyAlignment="1" applyProtection="1">
      <alignment horizontal="left" vertical="top" wrapText="1"/>
    </xf>
    <xf numFmtId="0" fontId="9" fillId="4" borderId="67" xfId="8" applyFont="1" applyBorder="1" applyAlignment="1">
      <alignment wrapText="1"/>
      <protection locked="0"/>
    </xf>
    <xf numFmtId="0" fontId="9" fillId="4" borderId="17" xfId="8" applyFont="1" applyBorder="1" applyAlignment="1">
      <alignment wrapText="1"/>
      <protection locked="0"/>
    </xf>
    <xf numFmtId="0" fontId="11" fillId="5" borderId="108" xfId="13" applyFont="1" applyBorder="1" applyAlignment="1" applyProtection="1">
      <alignment horizontal="center" vertical="top" wrapText="1"/>
    </xf>
    <xf numFmtId="0" fontId="9" fillId="5" borderId="0" xfId="13" applyFont="1" applyAlignment="1" applyProtection="1">
      <alignment horizontal="left" vertical="center" wrapText="1"/>
    </xf>
    <xf numFmtId="0" fontId="17" fillId="4" borderId="10" xfId="8" applyFont="1" applyBorder="1" applyAlignment="1">
      <alignment horizontal="left"/>
      <protection locked="0"/>
    </xf>
    <xf numFmtId="0" fontId="17" fillId="4" borderId="1" xfId="8" applyFont="1" applyAlignment="1">
      <alignment horizontal="left"/>
      <protection locked="0"/>
    </xf>
    <xf numFmtId="172" fontId="9" fillId="0" borderId="105" xfId="16" applyFont="1" applyFill="1" applyBorder="1" applyAlignment="1" applyProtection="1">
      <alignment horizontal="center" wrapText="1"/>
    </xf>
    <xf numFmtId="172" fontId="9" fillId="0" borderId="59" xfId="16" applyFont="1" applyFill="1" applyBorder="1" applyAlignment="1" applyProtection="1">
      <alignment horizontal="center" wrapText="1"/>
    </xf>
    <xf numFmtId="0" fontId="9" fillId="5" borderId="0" xfId="13" applyFont="1" applyAlignment="1" applyProtection="1">
      <alignment vertical="center" wrapText="1"/>
    </xf>
    <xf numFmtId="0" fontId="18" fillId="5" borderId="0" xfId="0" applyFont="1" applyFill="1" applyBorder="1" applyAlignment="1">
      <alignment horizontal="center" vertical="center" wrapText="1"/>
    </xf>
    <xf numFmtId="0" fontId="18" fillId="5" borderId="24" xfId="0" applyFont="1" applyFill="1" applyBorder="1" applyAlignment="1">
      <alignment horizontal="center" vertical="center" wrapText="1"/>
    </xf>
    <xf numFmtId="180" fontId="31" fillId="0" borderId="17" xfId="0" applyNumberFormat="1" applyFont="1" applyBorder="1" applyAlignment="1">
      <alignment horizontal="center" vertical="top" wrapText="1"/>
    </xf>
    <xf numFmtId="180" fontId="31" fillId="0" borderId="21" xfId="0" applyNumberFormat="1" applyFont="1" applyBorder="1" applyAlignment="1">
      <alignment horizontal="center" vertical="top" wrapText="1"/>
    </xf>
    <xf numFmtId="0" fontId="17" fillId="4" borderId="2" xfId="9" applyFont="1" applyAlignment="1">
      <alignment horizontal="left"/>
      <protection locked="0"/>
    </xf>
    <xf numFmtId="0" fontId="11" fillId="3" borderId="29" xfId="2" applyFont="1" applyBorder="1" applyAlignment="1" applyProtection="1">
      <alignment horizontal="center" vertical="center"/>
    </xf>
    <xf numFmtId="0" fontId="11" fillId="3" borderId="30" xfId="2" applyFont="1" applyBorder="1" applyAlignment="1" applyProtection="1">
      <alignment horizontal="center" vertical="center"/>
    </xf>
    <xf numFmtId="0" fontId="11" fillId="3" borderId="31" xfId="2" applyFont="1" applyBorder="1" applyAlignment="1" applyProtection="1">
      <alignment horizontal="center" vertical="center"/>
    </xf>
    <xf numFmtId="180" fontId="12" fillId="5" borderId="1" xfId="0" applyNumberFormat="1" applyFont="1" applyFill="1" applyBorder="1" applyAlignment="1">
      <alignment horizontal="center" vertical="center"/>
    </xf>
    <xf numFmtId="180" fontId="29" fillId="5" borderId="17" xfId="0" applyNumberFormat="1" applyFont="1" applyFill="1" applyBorder="1" applyAlignment="1">
      <alignment horizontal="center" vertical="top" wrapText="1"/>
    </xf>
    <xf numFmtId="180" fontId="29" fillId="5" borderId="21" xfId="0" applyNumberFormat="1" applyFont="1" applyFill="1" applyBorder="1" applyAlignment="1">
      <alignment horizontal="center" vertical="top" wrapText="1"/>
    </xf>
    <xf numFmtId="0" fontId="29" fillId="0" borderId="17" xfId="0" applyFont="1" applyBorder="1" applyAlignment="1">
      <alignment horizontal="center" vertical="top"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180" fontId="74" fillId="5" borderId="83" xfId="13" applyNumberFormat="1" applyFont="1" applyBorder="1" applyAlignment="1" applyProtection="1">
      <alignment horizontal="left" vertical="center" wrapText="1"/>
    </xf>
    <xf numFmtId="180" fontId="74" fillId="5" borderId="82" xfId="13" applyNumberFormat="1" applyFont="1" applyBorder="1" applyAlignment="1" applyProtection="1">
      <alignment horizontal="left" vertical="center" wrapText="1"/>
    </xf>
    <xf numFmtId="180" fontId="74" fillId="5" borderId="84" xfId="13" applyNumberFormat="1" applyFont="1" applyBorder="1" applyAlignment="1" applyProtection="1">
      <alignment horizontal="left" vertical="center" wrapText="1"/>
    </xf>
    <xf numFmtId="0" fontId="75" fillId="0" borderId="82" xfId="0" applyFont="1" applyBorder="1" applyAlignment="1">
      <alignment horizontal="right" vertical="center" wrapText="1"/>
    </xf>
    <xf numFmtId="0" fontId="75" fillId="0" borderId="84" xfId="0" applyFont="1" applyBorder="1" applyAlignment="1">
      <alignment horizontal="right" vertical="center" wrapText="1"/>
    </xf>
    <xf numFmtId="180" fontId="23" fillId="5" borderId="21" xfId="0" applyNumberFormat="1" applyFont="1" applyFill="1" applyBorder="1" applyAlignment="1">
      <alignment horizontal="center" vertical="top" wrapText="1"/>
    </xf>
    <xf numFmtId="49" fontId="30" fillId="0" borderId="21" xfId="0" applyNumberFormat="1" applyFont="1" applyBorder="1" applyAlignment="1">
      <alignment horizontal="center" vertical="top" wrapText="1"/>
    </xf>
    <xf numFmtId="49" fontId="29" fillId="0" borderId="17" xfId="0" applyNumberFormat="1" applyFont="1" applyBorder="1" applyAlignment="1">
      <alignment horizontal="center" vertical="top" wrapText="1"/>
    </xf>
    <xf numFmtId="49" fontId="29" fillId="0" borderId="21" xfId="0" applyNumberFormat="1" applyFont="1" applyBorder="1" applyAlignment="1">
      <alignment horizontal="center" vertical="top" wrapText="1"/>
    </xf>
    <xf numFmtId="0" fontId="23" fillId="0" borderId="21" xfId="0" applyFont="1" applyBorder="1" applyAlignment="1">
      <alignment horizontal="center" vertical="center" wrapText="1"/>
    </xf>
    <xf numFmtId="0" fontId="23" fillId="0" borderId="42" xfId="0" applyFont="1" applyBorder="1" applyAlignment="1">
      <alignment horizontal="center" vertical="center" wrapText="1"/>
    </xf>
    <xf numFmtId="0" fontId="18" fillId="5" borderId="27" xfId="0" applyFont="1" applyFill="1" applyBorder="1" applyAlignment="1">
      <alignment horizontal="left" vertical="top" wrapText="1"/>
    </xf>
    <xf numFmtId="0" fontId="18" fillId="5" borderId="0" xfId="0" applyFont="1" applyFill="1" applyAlignment="1">
      <alignment horizontal="left" vertical="top" wrapText="1"/>
    </xf>
    <xf numFmtId="0" fontId="15" fillId="0" borderId="17" xfId="0" applyFont="1" applyBorder="1" applyAlignment="1">
      <alignment horizontal="center" vertical="top" wrapText="1"/>
    </xf>
    <xf numFmtId="0" fontId="15" fillId="0" borderId="21" xfId="0" applyFont="1" applyBorder="1" applyAlignment="1">
      <alignment horizontal="center" vertical="top" wrapText="1"/>
    </xf>
    <xf numFmtId="0" fontId="23" fillId="5" borderId="21" xfId="13" applyFont="1" applyBorder="1" applyAlignment="1" applyProtection="1">
      <alignment horizontal="center" vertical="center" wrapText="1"/>
    </xf>
    <xf numFmtId="180" fontId="11" fillId="5" borderId="17" xfId="0" applyNumberFormat="1" applyFont="1" applyFill="1" applyBorder="1" applyAlignment="1">
      <alignment horizontal="center" vertical="top" wrapText="1"/>
    </xf>
    <xf numFmtId="180" fontId="11" fillId="5" borderId="21" xfId="0" applyNumberFormat="1" applyFont="1" applyFill="1" applyBorder="1" applyAlignment="1">
      <alignment horizontal="center" vertical="top" wrapText="1"/>
    </xf>
    <xf numFmtId="0" fontId="18" fillId="0" borderId="21" xfId="0" applyFont="1" applyBorder="1" applyAlignment="1">
      <alignment horizontal="center" vertical="top" wrapText="1"/>
    </xf>
    <xf numFmtId="0" fontId="18" fillId="0" borderId="42" xfId="0" applyFont="1" applyBorder="1" applyAlignment="1">
      <alignment horizontal="center" vertical="top" wrapText="1"/>
    </xf>
    <xf numFmtId="0" fontId="29" fillId="0" borderId="29" xfId="0" applyFont="1" applyBorder="1" applyAlignment="1">
      <alignment horizontal="center" vertical="top"/>
    </xf>
    <xf numFmtId="0" fontId="29" fillId="0" borderId="31" xfId="0" applyFont="1" applyBorder="1" applyAlignment="1">
      <alignment horizontal="center" vertical="top"/>
    </xf>
    <xf numFmtId="0" fontId="31" fillId="0" borderId="17" xfId="0" applyFont="1" applyBorder="1" applyAlignment="1">
      <alignment horizontal="center" vertical="top" wrapText="1"/>
    </xf>
    <xf numFmtId="0" fontId="31" fillId="0" borderId="21" xfId="0" applyFont="1" applyBorder="1" applyAlignment="1">
      <alignment horizontal="center" vertical="top" wrapText="1"/>
    </xf>
    <xf numFmtId="0" fontId="32" fillId="0" borderId="83" xfId="12" applyFont="1" applyBorder="1" applyAlignment="1">
      <alignment horizontal="center" vertical="center" wrapText="1"/>
    </xf>
    <xf numFmtId="0" fontId="32" fillId="0" borderId="84" xfId="12" applyFont="1" applyBorder="1" applyAlignment="1">
      <alignment horizontal="center" vertical="center" wrapText="1"/>
    </xf>
    <xf numFmtId="0" fontId="23" fillId="0" borderId="21" xfId="0" applyFont="1" applyBorder="1" applyAlignment="1">
      <alignment horizontal="center" vertical="top" wrapText="1"/>
    </xf>
    <xf numFmtId="0" fontId="23" fillId="0" borderId="38" xfId="0" applyFont="1" applyBorder="1" applyAlignment="1">
      <alignment horizontal="center" vertical="top" wrapText="1"/>
    </xf>
    <xf numFmtId="0" fontId="29" fillId="0" borderId="30" xfId="0" applyFont="1" applyBorder="1" applyAlignment="1">
      <alignment horizontal="center" vertical="top"/>
    </xf>
    <xf numFmtId="0" fontId="124" fillId="0" borderId="0" xfId="0" applyFont="1" applyAlignment="1">
      <alignment horizontal="center" vertical="center"/>
    </xf>
    <xf numFmtId="0" fontId="29" fillId="0" borderId="17" xfId="0" applyFont="1" applyBorder="1" applyAlignment="1">
      <alignment vertical="top" wrapText="1"/>
    </xf>
    <xf numFmtId="0" fontId="29" fillId="0" borderId="21" xfId="0" applyFont="1" applyBorder="1" applyAlignment="1">
      <alignment vertical="top" wrapText="1"/>
    </xf>
    <xf numFmtId="49" fontId="30" fillId="0" borderId="21" xfId="0" applyNumberFormat="1" applyFont="1" applyBorder="1" applyAlignment="1">
      <alignment horizontal="center" vertical="top"/>
    </xf>
    <xf numFmtId="0" fontId="11" fillId="2" borderId="44" xfId="1" applyFont="1" applyBorder="1" applyAlignment="1" applyProtection="1">
      <alignment horizontal="center" vertical="center"/>
    </xf>
    <xf numFmtId="0" fontId="11" fillId="2" borderId="24" xfId="1" applyFont="1" applyBorder="1" applyAlignment="1" applyProtection="1">
      <alignment horizontal="center" vertical="center"/>
    </xf>
    <xf numFmtId="0" fontId="11" fillId="2" borderId="43" xfId="1" applyFont="1" applyBorder="1" applyAlignment="1" applyProtection="1">
      <alignment horizontal="center" vertical="center"/>
    </xf>
    <xf numFmtId="0" fontId="29" fillId="0" borderId="42" xfId="0" applyFont="1" applyBorder="1" applyAlignment="1">
      <alignment horizontal="center" vertical="top" wrapText="1"/>
    </xf>
    <xf numFmtId="180" fontId="29" fillId="0" borderId="17" xfId="0" applyNumberFormat="1" applyFont="1" applyBorder="1" applyAlignment="1">
      <alignment horizontal="center" vertical="top" wrapText="1"/>
    </xf>
    <xf numFmtId="180" fontId="29" fillId="0" borderId="21" xfId="0" applyNumberFormat="1" applyFont="1" applyBorder="1" applyAlignment="1">
      <alignment horizontal="center" vertical="top" wrapText="1"/>
    </xf>
    <xf numFmtId="180" fontId="29" fillId="0" borderId="42" xfId="0" applyNumberFormat="1" applyFont="1" applyBorder="1" applyAlignment="1">
      <alignment horizontal="center" vertical="top" wrapText="1"/>
    </xf>
    <xf numFmtId="180" fontId="9" fillId="0" borderId="0" xfId="0" applyNumberFormat="1" applyFont="1" applyAlignment="1">
      <alignment horizontal="right"/>
    </xf>
    <xf numFmtId="0" fontId="17" fillId="4" borderId="2" xfId="9" applyFont="1" applyAlignment="1">
      <alignment horizontal="center"/>
      <protection locked="0"/>
    </xf>
    <xf numFmtId="0" fontId="9" fillId="0" borderId="0" xfId="0" applyFont="1" applyBorder="1" applyAlignment="1">
      <alignment horizontal="right" vertical="center"/>
    </xf>
    <xf numFmtId="0" fontId="15" fillId="0" borderId="42" xfId="0" applyFont="1" applyBorder="1" applyAlignment="1">
      <alignment horizontal="center" vertical="top" wrapText="1"/>
    </xf>
    <xf numFmtId="0" fontId="11" fillId="0" borderId="6" xfId="0" applyFont="1" applyBorder="1">
      <alignment vertical="center"/>
    </xf>
    <xf numFmtId="0" fontId="11" fillId="0" borderId="45" xfId="0" applyFont="1" applyBorder="1">
      <alignment vertical="center"/>
    </xf>
    <xf numFmtId="0" fontId="11" fillId="0" borderId="9" xfId="0" applyFont="1" applyBorder="1">
      <alignment vertical="center"/>
    </xf>
    <xf numFmtId="0" fontId="11" fillId="34" borderId="6" xfId="0" applyFont="1" applyFill="1" applyBorder="1" applyAlignment="1">
      <alignment horizontal="left" vertical="center"/>
    </xf>
    <xf numFmtId="0" fontId="11" fillId="34" borderId="45" xfId="0" applyFont="1" applyFill="1" applyBorder="1" applyAlignment="1">
      <alignment horizontal="left" vertical="center"/>
    </xf>
    <xf numFmtId="0" fontId="49" fillId="36" borderId="54" xfId="41" applyFill="1" applyBorder="1" applyAlignment="1" applyProtection="1">
      <alignment horizontal="left" vertical="top" wrapText="1"/>
    </xf>
    <xf numFmtId="0" fontId="49" fillId="36" borderId="33" xfId="41" applyFill="1" applyBorder="1" applyAlignment="1" applyProtection="1">
      <alignment horizontal="left" vertical="top" wrapText="1"/>
    </xf>
    <xf numFmtId="0" fontId="49" fillId="36" borderId="55" xfId="41" applyFill="1" applyBorder="1" applyAlignment="1" applyProtection="1">
      <alignment horizontal="left" vertical="top" wrapText="1"/>
    </xf>
    <xf numFmtId="180" fontId="49" fillId="36" borderId="0" xfId="41" applyNumberFormat="1" applyFill="1" applyBorder="1" applyAlignment="1">
      <alignment horizontal="right" vertical="center" wrapText="1"/>
    </xf>
    <xf numFmtId="180" fontId="49" fillId="36" borderId="87" xfId="41" applyNumberFormat="1" applyFill="1" applyBorder="1" applyAlignment="1">
      <alignment horizontal="right" vertical="center" wrapText="1"/>
    </xf>
    <xf numFmtId="180" fontId="49" fillId="36" borderId="5" xfId="41" applyNumberFormat="1" applyFill="1" applyBorder="1" applyAlignment="1">
      <alignment horizontal="right" vertical="center" wrapText="1"/>
    </xf>
    <xf numFmtId="180" fontId="49" fillId="36" borderId="56" xfId="41" applyNumberFormat="1" applyFill="1" applyBorder="1" applyAlignment="1">
      <alignment horizontal="right" vertical="center" wrapText="1"/>
    </xf>
    <xf numFmtId="0" fontId="137" fillId="36" borderId="54" xfId="0" applyFont="1" applyFill="1" applyBorder="1">
      <alignment vertical="center"/>
    </xf>
    <xf numFmtId="0" fontId="137" fillId="36" borderId="33" xfId="0" applyFont="1" applyFill="1" applyBorder="1">
      <alignment vertical="center"/>
    </xf>
    <xf numFmtId="0" fontId="137" fillId="36" borderId="55" xfId="0" applyFont="1" applyFill="1" applyBorder="1">
      <alignment vertical="center"/>
    </xf>
    <xf numFmtId="194" fontId="9" fillId="23" borderId="24" xfId="0" applyNumberFormat="1" applyFont="1" applyFill="1" applyBorder="1" applyAlignment="1">
      <alignment horizontal="center" vertical="center"/>
    </xf>
    <xf numFmtId="194" fontId="9" fillId="23" borderId="94" xfId="0" applyNumberFormat="1" applyFont="1" applyFill="1" applyBorder="1" applyAlignment="1">
      <alignment horizontal="center" vertical="center"/>
    </xf>
    <xf numFmtId="180" fontId="127" fillId="5" borderId="0" xfId="0" applyNumberFormat="1" applyFont="1" applyFill="1" applyAlignment="1">
      <alignment horizontal="center" vertical="center"/>
    </xf>
    <xf numFmtId="180" fontId="127" fillId="5" borderId="87" xfId="0" applyNumberFormat="1" applyFont="1" applyFill="1" applyBorder="1" applyAlignment="1">
      <alignment horizontal="center" vertical="center"/>
    </xf>
    <xf numFmtId="180" fontId="99" fillId="38" borderId="0" xfId="0" applyNumberFormat="1" applyFont="1" applyFill="1" applyAlignment="1">
      <alignment horizontal="center" vertical="center"/>
    </xf>
    <xf numFmtId="180" fontId="99" fillId="38" borderId="87" xfId="0" applyNumberFormat="1" applyFont="1" applyFill="1" applyBorder="1" applyAlignment="1">
      <alignment horizontal="center" vertical="center"/>
    </xf>
    <xf numFmtId="180" fontId="129" fillId="37" borderId="5" xfId="0" applyNumberFormat="1" applyFont="1" applyFill="1" applyBorder="1" applyAlignment="1">
      <alignment horizontal="center" vertical="center"/>
    </xf>
    <xf numFmtId="180" fontId="129" fillId="37" borderId="56" xfId="0" applyNumberFormat="1" applyFont="1" applyFill="1" applyBorder="1" applyAlignment="1">
      <alignment horizontal="center" vertical="center"/>
    </xf>
    <xf numFmtId="180" fontId="130" fillId="0" borderId="6" xfId="0" applyNumberFormat="1" applyFont="1" applyBorder="1" applyAlignment="1">
      <alignment horizontal="center" vertical="center"/>
    </xf>
    <xf numFmtId="180" fontId="130" fillId="0" borderId="45" xfId="0" applyNumberFormat="1" applyFont="1" applyBorder="1" applyAlignment="1">
      <alignment horizontal="center" vertical="center"/>
    </xf>
    <xf numFmtId="180" fontId="130" fillId="0" borderId="9" xfId="0" applyNumberFormat="1" applyFont="1" applyBorder="1" applyAlignment="1">
      <alignment horizontal="center" vertical="center"/>
    </xf>
    <xf numFmtId="0" fontId="96" fillId="0" borderId="0" xfId="37" applyFont="1" applyAlignment="1">
      <alignment horizontal="center"/>
    </xf>
    <xf numFmtId="0" fontId="99" fillId="7" borderId="86" xfId="37" applyFont="1" applyFill="1" applyBorder="1" applyAlignment="1">
      <alignment horizontal="center" vertical="center" wrapText="1"/>
    </xf>
    <xf numFmtId="0" fontId="99" fillId="17" borderId="0" xfId="37" applyFont="1" applyFill="1" applyAlignment="1">
      <alignment horizontal="center" vertical="center" wrapText="1"/>
    </xf>
    <xf numFmtId="0" fontId="111" fillId="0" borderId="85" xfId="15" applyFont="1" applyBorder="1" applyAlignment="1" applyProtection="1">
      <alignment horizontal="center" vertical="center" wrapText="1"/>
    </xf>
    <xf numFmtId="0" fontId="111" fillId="0" borderId="90" xfId="15" applyFont="1" applyBorder="1" applyAlignment="1" applyProtection="1">
      <alignment horizontal="center" vertical="center" wrapText="1"/>
    </xf>
    <xf numFmtId="2" fontId="99" fillId="0" borderId="0" xfId="37" applyNumberFormat="1" applyFont="1" applyAlignment="1">
      <alignment vertical="center"/>
    </xf>
    <xf numFmtId="0" fontId="0" fillId="0" borderId="0" xfId="0">
      <alignment vertical="center"/>
    </xf>
    <xf numFmtId="0" fontId="24" fillId="0" borderId="103" xfId="37" applyFont="1" applyBorder="1" applyAlignment="1">
      <alignment horizontal="left" vertical="top" wrapText="1" indent="1"/>
    </xf>
    <xf numFmtId="0" fontId="24" fillId="0" borderId="24" xfId="37" applyFont="1" applyBorder="1" applyAlignment="1">
      <alignment horizontal="left" vertical="top" wrapText="1" indent="1"/>
    </xf>
    <xf numFmtId="0" fontId="24" fillId="0" borderId="43" xfId="37" applyFont="1" applyBorder="1" applyAlignment="1">
      <alignment horizontal="left" vertical="top" wrapText="1" indent="1"/>
    </xf>
    <xf numFmtId="2" fontId="99" fillId="6" borderId="0" xfId="37" applyNumberFormat="1" applyFont="1" applyFill="1" applyAlignment="1">
      <alignment vertical="center"/>
    </xf>
    <xf numFmtId="0" fontId="99" fillId="0" borderId="0" xfId="37" applyFont="1" applyAlignment="1">
      <alignment vertical="center"/>
    </xf>
    <xf numFmtId="0" fontId="138" fillId="39" borderId="0" xfId="37" applyFont="1" applyFill="1" applyAlignment="1">
      <alignment horizontal="center"/>
    </xf>
    <xf numFmtId="39" fontId="45" fillId="5" borderId="0" xfId="13" applyNumberFormat="1" applyFont="1" applyAlignment="1" applyProtection="1">
      <alignment horizontal="center" vertical="center" wrapText="1"/>
      <protection locked="0"/>
    </xf>
    <xf numFmtId="0" fontId="34" fillId="5" borderId="0" xfId="13" applyFont="1" applyAlignment="1" applyProtection="1">
      <alignment horizontal="center" vertical="center" wrapText="1"/>
      <protection locked="0"/>
    </xf>
    <xf numFmtId="0" fontId="24" fillId="0" borderId="0" xfId="12" applyFont="1" applyAlignment="1">
      <alignment horizontal="right" wrapText="1"/>
    </xf>
    <xf numFmtId="0" fontId="49" fillId="8" borderId="101" xfId="15" applyFill="1" applyBorder="1" applyAlignment="1" applyProtection="1">
      <alignment horizontal="center" vertical="center"/>
    </xf>
    <xf numFmtId="0" fontId="49" fillId="8" borderId="0" xfId="15" applyFill="1" applyBorder="1" applyAlignment="1" applyProtection="1">
      <alignment horizontal="center" vertical="center"/>
    </xf>
    <xf numFmtId="0" fontId="11" fillId="3" borderId="77" xfId="2" applyFont="1" applyBorder="1" applyAlignment="1" applyProtection="1">
      <alignment horizontal="left" vertical="top" indent="1"/>
    </xf>
    <xf numFmtId="0" fontId="11" fillId="3" borderId="78" xfId="2" applyFont="1" applyBorder="1" applyAlignment="1" applyProtection="1">
      <alignment horizontal="left" vertical="top" indent="1"/>
    </xf>
    <xf numFmtId="0" fontId="11" fillId="3" borderId="79" xfId="2" applyFont="1" applyBorder="1" applyAlignment="1" applyProtection="1">
      <alignment horizontal="left" vertical="top" indent="1"/>
    </xf>
    <xf numFmtId="0" fontId="11" fillId="5" borderId="0" xfId="13" applyFont="1" applyBorder="1" applyAlignment="1" applyProtection="1">
      <alignment horizontal="center" vertical="top"/>
    </xf>
    <xf numFmtId="0" fontId="11" fillId="0" borderId="80" xfId="0" applyFont="1" applyBorder="1" applyAlignment="1">
      <alignment horizontal="left" vertical="center" indent="1"/>
    </xf>
    <xf numFmtId="0" fontId="11" fillId="0" borderId="81" xfId="0" applyFont="1" applyBorder="1" applyAlignment="1">
      <alignment horizontal="left" vertical="center" indent="1"/>
    </xf>
    <xf numFmtId="0" fontId="11" fillId="0" borderId="23" xfId="0" applyFont="1" applyBorder="1" applyAlignment="1">
      <alignment horizontal="left" vertical="center" indent="1"/>
    </xf>
    <xf numFmtId="0" fontId="9" fillId="0" borderId="69"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20" xfId="0" applyFont="1" applyBorder="1" applyAlignment="1">
      <alignment horizontal="left" vertical="center" wrapText="1" indent="1"/>
    </xf>
    <xf numFmtId="0" fontId="11" fillId="0" borderId="75" xfId="0" applyFont="1" applyBorder="1" applyAlignment="1">
      <alignment horizontal="left" vertical="center" indent="1"/>
    </xf>
    <xf numFmtId="0" fontId="11" fillId="0" borderId="27" xfId="0" applyFont="1" applyBorder="1" applyAlignment="1">
      <alignment horizontal="left" vertical="center" indent="1"/>
    </xf>
    <xf numFmtId="0" fontId="11" fillId="0" borderId="76" xfId="0" applyFont="1" applyBorder="1" applyAlignment="1">
      <alignment horizontal="left" vertical="center" indent="1"/>
    </xf>
    <xf numFmtId="0" fontId="11" fillId="0" borderId="29" xfId="0" applyFont="1" applyBorder="1" applyAlignment="1">
      <alignment horizontal="left" vertical="center" indent="1"/>
    </xf>
    <xf numFmtId="0" fontId="11" fillId="0" borderId="30" xfId="0" applyFont="1" applyBorder="1" applyAlignment="1">
      <alignment horizontal="left" vertical="center" indent="1"/>
    </xf>
    <xf numFmtId="0" fontId="11" fillId="0" borderId="31" xfId="0" applyFont="1" applyBorder="1" applyAlignment="1">
      <alignment horizontal="left" vertical="center" indent="1"/>
    </xf>
    <xf numFmtId="0" fontId="9" fillId="0" borderId="71" xfId="0" applyFont="1" applyBorder="1" applyAlignment="1">
      <alignment horizontal="left" vertical="center" wrapText="1" indent="1"/>
    </xf>
    <xf numFmtId="0" fontId="9" fillId="0" borderId="24" xfId="0" applyFont="1" applyBorder="1" applyAlignment="1">
      <alignment horizontal="left" vertical="center" wrapText="1" indent="1"/>
    </xf>
    <xf numFmtId="0" fontId="11" fillId="0" borderId="72" xfId="0" applyFont="1" applyBorder="1" applyAlignment="1">
      <alignment horizontal="left" vertical="center" indent="1"/>
    </xf>
    <xf numFmtId="0" fontId="11" fillId="0" borderId="73" xfId="0" applyFont="1" applyBorder="1" applyAlignment="1">
      <alignment horizontal="left" vertical="center" indent="1"/>
    </xf>
    <xf numFmtId="0" fontId="11" fillId="0" borderId="74" xfId="0" applyFont="1" applyBorder="1" applyAlignment="1">
      <alignment horizontal="left" vertical="center" indent="1"/>
    </xf>
    <xf numFmtId="169" fontId="59" fillId="5" borderId="105" xfId="13" applyNumberFormat="1" applyFont="1" applyBorder="1" applyAlignment="1" applyProtection="1">
      <alignment horizontal="center" vertical="center"/>
      <protection locked="0"/>
    </xf>
    <xf numFmtId="169" fontId="59" fillId="5" borderId="106" xfId="13" applyNumberFormat="1" applyFont="1" applyBorder="1" applyAlignment="1" applyProtection="1">
      <alignment horizontal="center" vertical="center"/>
      <protection locked="0"/>
    </xf>
    <xf numFmtId="169" fontId="59" fillId="5" borderId="104" xfId="13" applyNumberFormat="1" applyFont="1" applyBorder="1" applyAlignment="1" applyProtection="1">
      <alignment horizontal="center" vertical="center"/>
      <protection locked="0"/>
    </xf>
    <xf numFmtId="0" fontId="25" fillId="0" borderId="6" xfId="0" applyFont="1" applyBorder="1" applyAlignment="1">
      <alignment horizontal="left" vertical="center" indent="1"/>
    </xf>
    <xf numFmtId="0" fontId="25" fillId="0" borderId="45" xfId="0" applyFont="1" applyBorder="1" applyAlignment="1">
      <alignment horizontal="left" vertical="center" indent="1"/>
    </xf>
    <xf numFmtId="0" fontId="25" fillId="0" borderId="70" xfId="0" applyFont="1" applyBorder="1" applyAlignment="1">
      <alignment horizontal="left" vertical="center" indent="1"/>
    </xf>
    <xf numFmtId="0" fontId="67" fillId="0" borderId="6" xfId="0" applyFont="1" applyBorder="1" applyAlignment="1">
      <alignment horizontal="right" vertical="center" wrapText="1"/>
    </xf>
    <xf numFmtId="0" fontId="67" fillId="0" borderId="45" xfId="0" applyFont="1" applyBorder="1" applyAlignment="1">
      <alignment horizontal="right" vertical="center" wrapText="1"/>
    </xf>
    <xf numFmtId="0" fontId="34" fillId="5" borderId="99" xfId="13" applyFont="1" applyBorder="1" applyAlignment="1" applyProtection="1">
      <alignment horizontal="left" vertical="center" wrapText="1"/>
      <protection locked="0"/>
    </xf>
    <xf numFmtId="0" fontId="34" fillId="5" borderId="0" xfId="13" applyFont="1" applyAlignment="1" applyProtection="1">
      <alignment horizontal="left" vertical="center" wrapText="1"/>
      <protection locked="0"/>
    </xf>
    <xf numFmtId="0" fontId="0" fillId="0" borderId="105" xfId="12" applyFont="1" applyBorder="1" applyAlignment="1">
      <alignment horizontal="left" indent="1"/>
    </xf>
    <xf numFmtId="0" fontId="0" fillId="0" borderId="106" xfId="12" applyFont="1" applyBorder="1" applyAlignment="1">
      <alignment horizontal="left" indent="1"/>
    </xf>
    <xf numFmtId="0" fontId="0" fillId="0" borderId="104" xfId="12" applyFont="1" applyBorder="1" applyAlignment="1">
      <alignment horizontal="left" indent="1"/>
    </xf>
    <xf numFmtId="0" fontId="24" fillId="0" borderId="6" xfId="0" applyFont="1" applyBorder="1" applyAlignment="1">
      <alignment horizontal="left" vertical="center" indent="1"/>
    </xf>
    <xf numFmtId="0" fontId="24" fillId="0" borderId="45" xfId="0" applyFont="1" applyBorder="1" applyAlignment="1">
      <alignment horizontal="left" vertical="center" indent="1"/>
    </xf>
    <xf numFmtId="0" fontId="28" fillId="3" borderId="29" xfId="2" applyFont="1" applyBorder="1" applyAlignment="1" applyProtection="1">
      <alignment horizontal="left" indent="1"/>
    </xf>
    <xf numFmtId="0" fontId="28" fillId="3" borderId="30" xfId="2" applyFont="1" applyBorder="1" applyAlignment="1" applyProtection="1">
      <alignment horizontal="left" indent="1"/>
    </xf>
    <xf numFmtId="0" fontId="28" fillId="3" borderId="31" xfId="2" applyFont="1" applyBorder="1" applyAlignment="1" applyProtection="1">
      <alignment horizontal="left" indent="1"/>
    </xf>
    <xf numFmtId="0" fontId="25" fillId="5" borderId="43" xfId="13" applyFont="1" applyBorder="1" applyAlignment="1" applyProtection="1">
      <alignment horizontal="center" vertical="center" wrapText="1"/>
      <protection locked="0"/>
    </xf>
    <xf numFmtId="0" fontId="25" fillId="5" borderId="107" xfId="13" applyFont="1" applyBorder="1" applyAlignment="1" applyProtection="1">
      <alignment horizontal="center" vertical="center" wrapText="1"/>
      <protection locked="0"/>
    </xf>
    <xf numFmtId="0" fontId="25" fillId="5" borderId="103" xfId="13" applyFont="1" applyBorder="1" applyAlignment="1" applyProtection="1">
      <alignment horizontal="center" vertical="center" wrapText="1"/>
      <protection locked="0"/>
    </xf>
    <xf numFmtId="0" fontId="25" fillId="5" borderId="97" xfId="13" applyFont="1" applyBorder="1" applyAlignment="1" applyProtection="1">
      <alignment horizontal="center" vertical="center" wrapText="1"/>
      <protection locked="0"/>
    </xf>
    <xf numFmtId="0" fontId="107" fillId="5" borderId="98" xfId="13" applyFont="1" applyBorder="1" applyAlignment="1" applyProtection="1">
      <alignment horizontal="center" vertical="center" wrapText="1"/>
      <protection locked="0"/>
    </xf>
    <xf numFmtId="0" fontId="107" fillId="5" borderId="99" xfId="13" applyFont="1" applyBorder="1" applyAlignment="1" applyProtection="1">
      <alignment horizontal="center" vertical="center" wrapText="1"/>
      <protection locked="0"/>
    </xf>
    <xf numFmtId="0" fontId="107" fillId="5" borderId="100" xfId="13" applyFont="1" applyBorder="1" applyAlignment="1" applyProtection="1">
      <alignment horizontal="center" vertical="center" wrapText="1"/>
      <protection locked="0"/>
    </xf>
    <xf numFmtId="0" fontId="107" fillId="5" borderId="101" xfId="13" applyFont="1" applyBorder="1" applyAlignment="1" applyProtection="1">
      <alignment horizontal="center" vertical="center" wrapText="1"/>
      <protection locked="0"/>
    </xf>
    <xf numFmtId="0" fontId="107" fillId="5" borderId="0" xfId="13" applyFont="1" applyBorder="1" applyAlignment="1" applyProtection="1">
      <alignment horizontal="center" vertical="center" wrapText="1"/>
      <protection locked="0"/>
    </xf>
    <xf numFmtId="0" fontId="107" fillId="5" borderId="102" xfId="13" applyFont="1" applyBorder="1" applyAlignment="1" applyProtection="1">
      <alignment horizontal="center" vertical="center" wrapText="1"/>
      <protection locked="0"/>
    </xf>
    <xf numFmtId="0" fontId="107" fillId="5" borderId="103" xfId="13" applyFont="1" applyBorder="1" applyAlignment="1" applyProtection="1">
      <alignment horizontal="center" vertical="center" wrapText="1"/>
      <protection locked="0"/>
    </xf>
    <xf numFmtId="0" fontId="107" fillId="5" borderId="24" xfId="13" applyFont="1" applyBorder="1" applyAlignment="1" applyProtection="1">
      <alignment horizontal="center" vertical="center" wrapText="1"/>
      <protection locked="0"/>
    </xf>
    <xf numFmtId="0" fontId="107" fillId="5" borderId="43" xfId="13" applyFont="1" applyBorder="1" applyAlignment="1" applyProtection="1">
      <alignment horizontal="center" vertical="center" wrapText="1"/>
      <protection locked="0"/>
    </xf>
    <xf numFmtId="0" fontId="0" fillId="0" borderId="25" xfId="12" applyFont="1" applyBorder="1" applyAlignment="1">
      <alignment horizontal="left" indent="1"/>
    </xf>
    <xf numFmtId="0" fontId="0" fillId="0" borderId="0" xfId="12" applyFont="1" applyBorder="1" applyAlignment="1">
      <alignment horizontal="left" indent="1"/>
    </xf>
    <xf numFmtId="0" fontId="0" fillId="0" borderId="19" xfId="12" applyFont="1" applyBorder="1" applyAlignment="1">
      <alignment horizontal="left" indent="1"/>
    </xf>
    <xf numFmtId="0" fontId="0" fillId="0" borderId="101" xfId="12" applyFont="1" applyBorder="1" applyAlignment="1">
      <alignment horizontal="left" indent="1"/>
    </xf>
    <xf numFmtId="0" fontId="0" fillId="0" borderId="102" xfId="12" applyFont="1" applyBorder="1" applyAlignment="1">
      <alignment horizontal="left" indent="1"/>
    </xf>
    <xf numFmtId="0" fontId="11" fillId="0" borderId="25" xfId="19" applyFont="1" applyBorder="1" applyAlignment="1">
      <alignment horizontal="left" wrapText="1"/>
    </xf>
    <xf numFmtId="0" fontId="11" fillId="0" borderId="0" xfId="19" quotePrefix="1" applyFont="1" applyAlignment="1">
      <alignment horizontal="left" wrapText="1"/>
    </xf>
    <xf numFmtId="0" fontId="9" fillId="0" borderId="25" xfId="19" applyBorder="1" applyAlignment="1">
      <alignment horizontal="right" vertical="center" wrapText="1"/>
    </xf>
    <xf numFmtId="0" fontId="9" fillId="0" borderId="0" xfId="19" applyAlignment="1">
      <alignment horizontal="right" vertical="center" wrapText="1"/>
    </xf>
    <xf numFmtId="0" fontId="11" fillId="0" borderId="0" xfId="19" applyFont="1" applyAlignment="1">
      <alignment horizontal="center" vertical="center" wrapText="1"/>
    </xf>
    <xf numFmtId="0" fontId="36" fillId="0" borderId="25" xfId="19" applyFont="1" applyBorder="1" applyAlignment="1">
      <alignment horizontal="left"/>
    </xf>
    <xf numFmtId="0" fontId="36" fillId="0" borderId="0" xfId="19" applyFont="1" applyAlignment="1">
      <alignment horizontal="left"/>
    </xf>
    <xf numFmtId="0" fontId="9" fillId="0" borderId="25" xfId="19" quotePrefix="1" applyBorder="1" applyAlignment="1">
      <alignment horizontal="right" wrapText="1"/>
    </xf>
    <xf numFmtId="0" fontId="9" fillId="0" borderId="0" xfId="19" quotePrefix="1" applyAlignment="1">
      <alignment horizontal="right" wrapText="1"/>
    </xf>
    <xf numFmtId="0" fontId="9" fillId="0" borderId="19" xfId="19" quotePrefix="1" applyBorder="1" applyAlignment="1">
      <alignment horizontal="right" wrapText="1"/>
    </xf>
    <xf numFmtId="168" fontId="11" fillId="0" borderId="17" xfId="19" applyNumberFormat="1" applyFont="1" applyBorder="1" applyAlignment="1">
      <alignment horizontal="center" vertical="center"/>
    </xf>
    <xf numFmtId="168" fontId="11" fillId="0" borderId="21" xfId="19" applyNumberFormat="1" applyFont="1" applyBorder="1" applyAlignment="1">
      <alignment horizontal="center" vertical="center"/>
    </xf>
    <xf numFmtId="168" fontId="11" fillId="0" borderId="38" xfId="19" applyNumberFormat="1" applyFont="1" applyBorder="1" applyAlignment="1">
      <alignment horizontal="center" vertical="center"/>
    </xf>
    <xf numFmtId="0" fontId="13" fillId="0" borderId="0" xfId="0" applyFont="1" applyAlignment="1">
      <alignment horizontal="left" vertical="top" wrapText="1"/>
    </xf>
    <xf numFmtId="0" fontId="0" fillId="0" borderId="0" xfId="0" applyAlignment="1">
      <alignment horizontal="left"/>
    </xf>
    <xf numFmtId="14" fontId="73" fillId="4" borderId="2" xfId="9" applyNumberFormat="1" applyFont="1" applyAlignment="1">
      <alignment vertical="center"/>
      <protection locked="0"/>
    </xf>
    <xf numFmtId="0" fontId="73" fillId="4" borderId="2" xfId="9" applyFont="1" applyAlignment="1">
      <alignment vertical="center"/>
      <protection locked="0"/>
    </xf>
    <xf numFmtId="0" fontId="13" fillId="0" borderId="0" xfId="0" applyFont="1" applyAlignment="1">
      <alignment horizontal="left" vertical="center" wrapText="1"/>
    </xf>
    <xf numFmtId="0" fontId="13" fillId="0" borderId="0" xfId="0" applyFont="1" applyAlignment="1">
      <alignment horizontal="left" wrapText="1"/>
    </xf>
    <xf numFmtId="0" fontId="73" fillId="4" borderId="2" xfId="9" applyFont="1" applyAlignment="1">
      <alignment horizontal="left" vertical="center"/>
      <protection locked="0"/>
    </xf>
    <xf numFmtId="0" fontId="13" fillId="0" borderId="0" xfId="0" applyFont="1" applyAlignment="1">
      <alignment vertical="top" wrapText="1"/>
    </xf>
    <xf numFmtId="0" fontId="13" fillId="0" borderId="0" xfId="0" applyFont="1" applyAlignment="1">
      <alignment vertical="center" wrapText="1"/>
    </xf>
    <xf numFmtId="0" fontId="13" fillId="0" borderId="0" xfId="0" applyFont="1">
      <alignment vertical="center"/>
    </xf>
    <xf numFmtId="0" fontId="73" fillId="0" borderId="5" xfId="9" applyFont="1" applyFill="1" applyBorder="1" applyAlignment="1">
      <alignment horizontal="left" vertical="center"/>
      <protection locked="0"/>
    </xf>
    <xf numFmtId="0" fontId="73" fillId="0" borderId="0" xfId="9" applyFont="1" applyFill="1" applyBorder="1" applyAlignment="1" applyProtection="1">
      <alignment vertical="center"/>
    </xf>
    <xf numFmtId="0" fontId="0" fillId="0" borderId="24" xfId="0" applyBorder="1">
      <alignment vertical="center"/>
    </xf>
    <xf numFmtId="0" fontId="51" fillId="4" borderId="4" xfId="9" applyFont="1" applyBorder="1" applyAlignment="1">
      <protection locked="0"/>
    </xf>
    <xf numFmtId="0" fontId="9" fillId="0" borderId="0" xfId="0" applyFont="1" applyAlignment="1">
      <alignment horizontal="justify" vertical="center" wrapText="1"/>
    </xf>
    <xf numFmtId="0" fontId="9" fillId="0" borderId="0" xfId="0" applyFont="1" applyAlignment="1">
      <alignment horizontal="justify" vertical="center"/>
    </xf>
    <xf numFmtId="0" fontId="38" fillId="0" borderId="0" xfId="0" applyFont="1" applyAlignment="1">
      <alignment horizontal="center" vertical="center"/>
    </xf>
    <xf numFmtId="0" fontId="0" fillId="0" borderId="30" xfId="0" applyBorder="1">
      <alignment vertical="center"/>
    </xf>
    <xf numFmtId="0" fontId="17" fillId="5" borderId="0" xfId="33" applyFont="1" applyFill="1" applyAlignment="1">
      <alignment horizontal="left"/>
    </xf>
    <xf numFmtId="0" fontId="81" fillId="0" borderId="0" xfId="33" applyAlignment="1">
      <alignment horizontal="left"/>
    </xf>
    <xf numFmtId="0" fontId="11" fillId="15" borderId="6" xfId="33" applyFont="1" applyFill="1" applyBorder="1" applyAlignment="1">
      <alignment horizontal="center" vertical="top"/>
    </xf>
    <xf numFmtId="0" fontId="11" fillId="15" borderId="45" xfId="33" applyFont="1" applyFill="1" applyBorder="1" applyAlignment="1">
      <alignment horizontal="center" vertical="top"/>
    </xf>
    <xf numFmtId="0" fontId="11" fillId="15" borderId="9" xfId="33" applyFont="1" applyFill="1" applyBorder="1" applyAlignment="1">
      <alignment horizontal="center" vertical="top"/>
    </xf>
    <xf numFmtId="0" fontId="16" fillId="5" borderId="86" xfId="33" applyFont="1" applyFill="1" applyBorder="1" applyAlignment="1">
      <alignment horizontal="left"/>
    </xf>
    <xf numFmtId="0" fontId="16" fillId="5" borderId="0" xfId="33" applyFont="1" applyFill="1" applyAlignment="1">
      <alignment horizontal="left"/>
    </xf>
    <xf numFmtId="0" fontId="14" fillId="0" borderId="0" xfId="33" applyFont="1" applyAlignment="1">
      <alignment horizontal="left" vertical="top" wrapText="1"/>
    </xf>
    <xf numFmtId="0" fontId="109" fillId="5" borderId="0" xfId="33" applyFont="1" applyFill="1" applyAlignment="1">
      <alignment horizontal="left" vertical="center" wrapText="1"/>
    </xf>
  </cellXfs>
  <cellStyles count="42">
    <cellStyle name="40 % - Akzent1" xfId="1" builtinId="31"/>
    <cellStyle name="40 % - Akzent3" xfId="2" builtinId="39"/>
    <cellStyle name="40% - Akzent1 2" xfId="3" xr:uid="{00000000-0005-0000-0000-000002000000}"/>
    <cellStyle name="40% - Akzent3 2" xfId="4" xr:uid="{00000000-0005-0000-0000-000003000000}"/>
    <cellStyle name="Datum" xfId="5" xr:uid="{00000000-0005-0000-0000-000004000000}"/>
    <cellStyle name="Datum 2" xfId="6" xr:uid="{00000000-0005-0000-0000-000005000000}"/>
    <cellStyle name="Dezimal [0]" xfId="7" builtinId="6" customBuiltin="1"/>
    <cellStyle name="Eingabe" xfId="8" builtinId="20" customBuiltin="1"/>
    <cellStyle name="Eingabe 2" xfId="9" xr:uid="{00000000-0005-0000-0000-000008000000}"/>
    <cellStyle name="Eingabe 2 2" xfId="10" xr:uid="{00000000-0005-0000-0000-000009000000}"/>
    <cellStyle name="Eingabe 3" xfId="11" xr:uid="{00000000-0005-0000-0000-00000A000000}"/>
    <cellStyle name="Eingabe 3 2" xfId="26" xr:uid="{00000000-0005-0000-0000-00000B000000}"/>
    <cellStyle name="Formelfeld" xfId="12" xr:uid="{00000000-0005-0000-0000-00000C000000}"/>
    <cellStyle name="Formular" xfId="13" xr:uid="{00000000-0005-0000-0000-00000D000000}"/>
    <cellStyle name="Komma" xfId="14" builtinId="3"/>
    <cellStyle name="Komma 2" xfId="27" xr:uid="{00000000-0005-0000-0000-00000F000000}"/>
    <cellStyle name="Link" xfId="15" builtinId="8"/>
    <cellStyle name="Link 2" xfId="41" xr:uid="{3B42CB44-25E7-4E75-89D0-BD90F4B70252}"/>
    <cellStyle name="Prozent" xfId="16" builtinId="5" customBuiltin="1"/>
    <cellStyle name="Prozent 2" xfId="17" xr:uid="{00000000-0005-0000-0000-000012000000}"/>
    <cellStyle name="Prozent 3" xfId="34" xr:uid="{00000000-0005-0000-0000-000013000000}"/>
    <cellStyle name="Prozent 4" xfId="38" xr:uid="{00000000-0005-0000-0000-000014000000}"/>
    <cellStyle name="Prozent 5" xfId="40" xr:uid="{BA6E549E-6AD7-42C2-8B68-294F301BD2EC}"/>
    <cellStyle name="Standard" xfId="0" builtinId="0" customBuiltin="1"/>
    <cellStyle name="Standard 2" xfId="18" xr:uid="{00000000-0005-0000-0000-000016000000}"/>
    <cellStyle name="Standard 2 2" xfId="19" xr:uid="{00000000-0005-0000-0000-000017000000}"/>
    <cellStyle name="Standard 3" xfId="20" xr:uid="{00000000-0005-0000-0000-000018000000}"/>
    <cellStyle name="Standard 4" xfId="28" xr:uid="{00000000-0005-0000-0000-000019000000}"/>
    <cellStyle name="Standard 4 2" xfId="35" xr:uid="{00000000-0005-0000-0000-00001A000000}"/>
    <cellStyle name="Standard 5" xfId="33" xr:uid="{00000000-0005-0000-0000-00001B000000}"/>
    <cellStyle name="Standard 6" xfId="37" xr:uid="{00000000-0005-0000-0000-00001C000000}"/>
    <cellStyle name="Standard 7" xfId="39" xr:uid="{530BFB11-C4DA-44D0-A43B-6F0B64A5A0DB}"/>
    <cellStyle name="Stunden" xfId="21" xr:uid="{00000000-0005-0000-0000-00001D000000}"/>
    <cellStyle name="Stunden 2" xfId="30" xr:uid="{00000000-0005-0000-0000-00001E000000}"/>
    <cellStyle name="Stunden 3" xfId="29" xr:uid="{00000000-0005-0000-0000-00001F000000}"/>
    <cellStyle name="Text" xfId="22" xr:uid="{00000000-0005-0000-0000-000020000000}"/>
    <cellStyle name="VZK" xfId="23" xr:uid="{00000000-0005-0000-0000-000021000000}"/>
    <cellStyle name="VZK 2" xfId="32" xr:uid="{00000000-0005-0000-0000-000022000000}"/>
    <cellStyle name="VZK 3" xfId="31" xr:uid="{00000000-0005-0000-0000-000023000000}"/>
    <cellStyle name="Währung" xfId="24" builtinId="4" customBuiltin="1"/>
    <cellStyle name="Währung [0]" xfId="25" builtinId="7" customBuiltin="1"/>
    <cellStyle name="Währung 2" xfId="36" xr:uid="{00000000-0005-0000-0000-000026000000}"/>
  </cellStyles>
  <dxfs count="642">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b/>
        <i val="0"/>
        <color theme="5" tint="0.59996337778862885"/>
      </font>
      <fill>
        <patternFill>
          <bgColor theme="5"/>
        </patternFill>
      </fill>
    </dxf>
    <dxf>
      <font>
        <b/>
        <i val="0"/>
        <color rgb="FFFF0000"/>
      </font>
      <fill>
        <patternFill patternType="solid">
          <bgColor rgb="FFFFC7CE"/>
        </patternFill>
      </fill>
      <border>
        <left style="thin">
          <color rgb="FFFF0000"/>
        </left>
        <right style="thin">
          <color rgb="FFFF0000"/>
        </right>
        <top style="thin">
          <color rgb="FFFF0000"/>
        </top>
        <bottom style="thin">
          <color rgb="FFFF0000"/>
        </bottom>
      </border>
    </dxf>
    <dxf>
      <font>
        <b/>
        <i val="0"/>
        <color rgb="FFC00000"/>
      </font>
      <fill>
        <patternFill>
          <bgColor theme="5" tint="0.59996337778862885"/>
        </patternFill>
      </fill>
    </dxf>
    <dxf>
      <font>
        <b/>
        <i val="0"/>
        <color rgb="FF339933"/>
      </font>
      <fill>
        <patternFill>
          <bgColor theme="6" tint="0.59996337778862885"/>
        </patternFill>
      </fill>
    </dxf>
    <dxf>
      <font>
        <b/>
        <i val="0"/>
        <color theme="9" tint="-0.24994659260841701"/>
      </font>
      <fill>
        <patternFill>
          <bgColor theme="9" tint="0.59996337778862885"/>
        </patternFill>
      </fill>
    </dxf>
    <dxf>
      <font>
        <color rgb="FF9C0006"/>
      </font>
      <fill>
        <patternFill>
          <bgColor rgb="FFFFC7CE"/>
        </patternFill>
      </fill>
    </dxf>
    <dxf>
      <font>
        <color rgb="FF9C0006"/>
      </font>
      <fill>
        <patternFill>
          <bgColor rgb="FFFFC7CE"/>
        </patternFill>
      </fill>
    </dxf>
    <dxf>
      <font>
        <b val="0"/>
        <i/>
      </font>
    </dxf>
    <dxf>
      <font>
        <color rgb="FF006100"/>
      </font>
      <fill>
        <patternFill>
          <bgColor rgb="FFC6EFCE"/>
        </patternFill>
      </fill>
    </dxf>
    <dxf>
      <font>
        <color rgb="FF9C0006"/>
      </font>
      <fill>
        <patternFill>
          <bgColor rgb="FFFFC7CE"/>
        </patternFill>
      </fill>
    </dxf>
    <dxf>
      <font>
        <b val="0"/>
        <i/>
      </font>
    </dxf>
    <dxf>
      <font>
        <b val="0"/>
        <i/>
      </font>
    </dxf>
    <dxf>
      <font>
        <b val="0"/>
        <i/>
      </font>
    </dxf>
    <dxf>
      <font>
        <b val="0"/>
        <i/>
      </font>
    </dxf>
    <dxf>
      <font>
        <b val="0"/>
        <i/>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0"/>
      </font>
      <fill>
        <patternFill>
          <fgColor theme="0"/>
          <bgColor theme="0"/>
        </patternFill>
      </fill>
      <border>
        <vertical/>
        <horizontal/>
      </border>
    </dxf>
    <dxf>
      <font>
        <color rgb="FF006100"/>
      </font>
      <fill>
        <patternFill>
          <bgColor rgb="FFC6EFCE"/>
        </patternFill>
      </fill>
    </dxf>
    <dxf>
      <font>
        <b/>
        <i val="0"/>
        <color rgb="FFC00000"/>
      </font>
      <fill>
        <patternFill>
          <bgColor rgb="FFFF5050"/>
        </patternFill>
      </fill>
    </dxf>
    <dxf>
      <font>
        <color rgb="FF9C0006"/>
      </font>
      <fill>
        <patternFill>
          <bgColor rgb="FFFFC7CE"/>
        </patternFill>
      </fill>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rgb="FF00B050"/>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rgb="FF00B050"/>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rgb="FF00B050"/>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rgb="FF00B050"/>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rgb="FF00B050"/>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rgb="FF00B050"/>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1"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rgb="FF00B050"/>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rgb="FF00B050"/>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rgb="FF00B050"/>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rgb="FF00B050"/>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rgb="FF00B050"/>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rgb="FF00B050"/>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rgb="FF00B050"/>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rgb="FF00B050"/>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patternType="solid">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71" formatCode="#,##0.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numFmt numFmtId="180" formatCode="#,##0.00\ &quot;€&quot;"/>
      <fill>
        <patternFill>
          <fgColor indexed="64"/>
          <bgColor theme="0" tint="-0.14999847407452621"/>
        </patternFill>
      </fill>
      <protection locked="0"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2" formatCode="0.0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alignment horizontal="center"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numFmt numFmtId="170" formatCode="#,##0.00\ ;\-#,##0.00\ ;&quot;-&quot;\ ??;@"/>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right/>
        <top/>
        <bottom/>
      </border>
      <protection locked="1" hidden="0"/>
    </dxf>
    <dxf>
      <font>
        <strike val="0"/>
        <outline val="0"/>
        <shadow val="0"/>
        <u val="none"/>
        <vertAlign val="baseline"/>
        <sz val="10"/>
        <color auto="1"/>
        <name val="Arial"/>
        <scheme val="none"/>
      </font>
      <numFmt numFmtId="180" formatCode="#,##0.00\ &quot;€&quo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0"/>
        <color auto="1"/>
        <name val="Arial"/>
        <scheme val="none"/>
      </font>
      <numFmt numFmtId="30" formatCode="@"/>
      <alignment horizontal="center" vertical="center" textRotation="0" wrapText="0" indent="0" justifyLastLine="0" shrinkToFit="0" readingOrder="0"/>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protection locked="0" hidden="0"/>
    </dxf>
    <dxf>
      <font>
        <b val="0"/>
        <i val="0"/>
        <strike val="0"/>
        <condense val="0"/>
        <extend val="0"/>
        <outline val="0"/>
        <shadow val="0"/>
        <u val="none"/>
        <vertAlign val="baseline"/>
        <sz val="10"/>
        <color auto="1"/>
        <name val="Arial"/>
        <scheme val="none"/>
      </font>
      <protection locked="1" hidden="0"/>
    </dxf>
    <dxf>
      <font>
        <strike val="0"/>
        <outline val="0"/>
        <shadow val="0"/>
        <u val="none"/>
        <vertAlign val="baseline"/>
        <sz val="10"/>
        <color auto="1"/>
        <name val="Arial"/>
        <scheme val="none"/>
      </font>
      <numFmt numFmtId="0" formatCode="Genera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0" hidden="0"/>
    </dxf>
    <dxf>
      <font>
        <strike val="0"/>
        <outline val="0"/>
        <shadow val="0"/>
        <u val="none"/>
        <vertAlign val="baseline"/>
        <sz val="10"/>
        <color auto="1"/>
        <name val="Arial"/>
        <scheme val="none"/>
      </font>
      <protection locked="1" hidden="0"/>
    </dxf>
    <dxf>
      <font>
        <b/>
        <i val="0"/>
      </font>
      <border>
        <left style="medium">
          <color auto="1"/>
        </left>
        <right style="medium">
          <color auto="1"/>
        </right>
        <top style="medium">
          <color auto="1"/>
        </top>
        <bottom style="medium">
          <color auto="1"/>
        </bottom>
        <vertical style="medium">
          <color auto="1"/>
        </vertical>
        <horizontal style="medium">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Tabellenformat 1" pivot="0" count="2" xr9:uid="{00000000-0011-0000-FFFF-FFFF00000000}">
      <tableStyleElement type="wholeTable" dxfId="641"/>
      <tableStyleElement type="totalRow" dxfId="64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EDB9"/>
      <color rgb="FFCC9900"/>
      <color rgb="FFFFFFE5"/>
      <color rgb="FFFFFFCC"/>
      <color rgb="FFFEF7F0"/>
      <color rgb="FFF6F5F0"/>
      <color rgb="FFF7EAE9"/>
      <color rgb="FFF2F6EA"/>
      <color rgb="FFEEF3F8"/>
      <color rgb="FFF4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2523914</xdr:colOff>
      <xdr:row>60</xdr:row>
      <xdr:rowOff>231562</xdr:rowOff>
    </xdr:from>
    <xdr:to>
      <xdr:col>4</xdr:col>
      <xdr:colOff>207434</xdr:colOff>
      <xdr:row>61</xdr:row>
      <xdr:rowOff>86571</xdr:rowOff>
    </xdr:to>
    <xdr:pic>
      <xdr:nvPicPr>
        <xdr:cNvPr id="2" name="Grafik 1" descr="Nutzen Sie den Button &quot;Rückgängig machen&quot; um Ihre Aktionen im Bedarfsfall zu revidieren." title="Rückängig machen">
          <a:extLst>
            <a:ext uri="{FF2B5EF4-FFF2-40B4-BE49-F238E27FC236}">
              <a16:creationId xmlns:a16="http://schemas.microsoft.com/office/drawing/2014/main" id="{A6C2FBDE-1E40-4E2F-A90E-35B9B96FB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9914" y="10222229"/>
          <a:ext cx="350520" cy="225425"/>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129887</xdr:colOff>
      <xdr:row>40</xdr:row>
      <xdr:rowOff>77931</xdr:rowOff>
    </xdr:from>
    <xdr:to>
      <xdr:col>4</xdr:col>
      <xdr:colOff>439349</xdr:colOff>
      <xdr:row>47</xdr:row>
      <xdr:rowOff>43295</xdr:rowOff>
    </xdr:to>
    <xdr:pic>
      <xdr:nvPicPr>
        <xdr:cNvPr id="3" name="Grafik 2">
          <a:extLst>
            <a:ext uri="{FF2B5EF4-FFF2-40B4-BE49-F238E27FC236}">
              <a16:creationId xmlns:a16="http://schemas.microsoft.com/office/drawing/2014/main" id="{60F62C0B-EEDD-47AE-BE72-8D93E35669C2}"/>
            </a:ext>
          </a:extLst>
        </xdr:cNvPr>
        <xdr:cNvPicPr>
          <a:picLocks noChangeAspect="1"/>
        </xdr:cNvPicPr>
      </xdr:nvPicPr>
      <xdr:blipFill>
        <a:blip xmlns:r="http://schemas.openxmlformats.org/officeDocument/2006/relationships" r:embed="rId2"/>
        <a:stretch>
          <a:fillRect/>
        </a:stretch>
      </xdr:blipFill>
      <xdr:spPr>
        <a:xfrm>
          <a:off x="129887" y="7431231"/>
          <a:ext cx="5262462" cy="1098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793115</xdr:colOff>
      <xdr:row>4</xdr:row>
      <xdr:rowOff>36210</xdr:rowOff>
    </xdr:from>
    <xdr:to>
      <xdr:col>3</xdr:col>
      <xdr:colOff>568805</xdr:colOff>
      <xdr:row>7</xdr:row>
      <xdr:rowOff>38100</xdr:rowOff>
    </xdr:to>
    <xdr:sp macro="" textlink="">
      <xdr:nvSpPr>
        <xdr:cNvPr id="3" name="Textfeld 2">
          <a:extLst>
            <a:ext uri="{FF2B5EF4-FFF2-40B4-BE49-F238E27FC236}">
              <a16:creationId xmlns:a16="http://schemas.microsoft.com/office/drawing/2014/main" id="{00000000-0008-0000-0500-000003000000}"/>
            </a:ext>
          </a:extLst>
        </xdr:cNvPr>
        <xdr:cNvSpPr txBox="1"/>
      </xdr:nvSpPr>
      <xdr:spPr>
        <a:xfrm>
          <a:off x="1204111" y="923450"/>
          <a:ext cx="2453489" cy="563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50" i="1">
              <a:latin typeface="Arial" panose="020B0604020202020204" pitchFamily="34" charset="0"/>
              <a:cs typeface="Arial" panose="020B0604020202020204" pitchFamily="34" charset="0"/>
            </a:rPr>
            <a:t>Fügen</a:t>
          </a:r>
          <a:r>
            <a:rPr lang="de-DE" sz="950" i="1" baseline="0">
              <a:latin typeface="Arial" panose="020B0604020202020204" pitchFamily="34" charset="0"/>
              <a:cs typeface="Arial" panose="020B0604020202020204" pitchFamily="34" charset="0"/>
            </a:rPr>
            <a:t> Sie nach Bedarf zusätzliche Zeilen in die Tabellen ein und entfernen Sie überflüssige Zeilen! </a:t>
          </a:r>
        </a:p>
        <a:p>
          <a:endParaRPr lang="de-DE" sz="1050" i="1" baseline="0">
            <a:latin typeface="Arial" panose="020B0604020202020204" pitchFamily="34" charset="0"/>
            <a:cs typeface="Arial" panose="020B0604020202020204" pitchFamily="34" charset="0"/>
          </a:endParaRPr>
        </a:p>
        <a:p>
          <a:endParaRPr lang="de-DE" sz="1050" i="1" baseline="0">
            <a:latin typeface="Arial" panose="020B0604020202020204" pitchFamily="34" charset="0"/>
            <a:cs typeface="Arial" panose="020B0604020202020204" pitchFamily="34" charset="0"/>
          </a:endParaRPr>
        </a:p>
        <a:p>
          <a:endParaRPr lang="de-DE" sz="1050" i="1">
            <a:latin typeface="Arial" panose="020B0604020202020204" pitchFamily="34" charset="0"/>
            <a:cs typeface="Arial" panose="020B0604020202020204" pitchFamily="34" charset="0"/>
          </a:endParaRPr>
        </a:p>
      </xdr:txBody>
    </xdr:sp>
    <xdr:clientData fPrintsWithSheet="0"/>
  </xdr:twoCellAnchor>
  <xdr:twoCellAnchor editAs="oneCell">
    <xdr:from>
      <xdr:col>0</xdr:col>
      <xdr:colOff>95250</xdr:colOff>
      <xdr:row>4</xdr:row>
      <xdr:rowOff>38100</xdr:rowOff>
    </xdr:from>
    <xdr:to>
      <xdr:col>1</xdr:col>
      <xdr:colOff>723780</xdr:colOff>
      <xdr:row>7</xdr:row>
      <xdr:rowOff>133265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 y="923925"/>
          <a:ext cx="961905" cy="6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685800</xdr:colOff>
      <xdr:row>79</xdr:row>
      <xdr:rowOff>85725</xdr:rowOff>
    </xdr:from>
    <xdr:to>
      <xdr:col>14</xdr:col>
      <xdr:colOff>657225</xdr:colOff>
      <xdr:row>79</xdr:row>
      <xdr:rowOff>85725</xdr:rowOff>
    </xdr:to>
    <xdr:cxnSp macro="">
      <xdr:nvCxnSpPr>
        <xdr:cNvPr id="2" name="Gerade Verbindung mit Pfeil 1">
          <a:extLst>
            <a:ext uri="{FF2B5EF4-FFF2-40B4-BE49-F238E27FC236}">
              <a16:creationId xmlns:a16="http://schemas.microsoft.com/office/drawing/2014/main" id="{B0CBB23D-88F8-4216-8C5F-902DC64EEF06}"/>
            </a:ext>
          </a:extLst>
        </xdr:cNvPr>
        <xdr:cNvCxnSpPr/>
      </xdr:nvCxnSpPr>
      <xdr:spPr>
        <a:xfrm flipH="1">
          <a:off x="8705850" y="14335125"/>
          <a:ext cx="1790700" cy="0"/>
        </a:xfrm>
        <a:prstGeom prst="straightConnector1">
          <a:avLst/>
        </a:prstGeom>
        <a:ln w="19050">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elle_BetrK" displayName="Tabelle_BetrK" ref="A55:U58" headerRowCount="0" totalsRowShown="0" headerRowDxfId="639" dataDxfId="638" dataCellStyle="Währung">
  <tableColumns count="21">
    <tableColumn id="1" xr3:uid="{00000000-0010-0000-0000-000001000000}" name="Spalte1" headerRowDxfId="637" dataDxfId="636">
      <calculatedColumnFormula>ROW()-23</calculatedColumnFormula>
    </tableColumn>
    <tableColumn id="3" xr3:uid="{00000000-0010-0000-0000-000003000000}" name="Spalte3" headerRowDxfId="635" dataDxfId="634" dataCellStyle="Eingabe"/>
    <tableColumn id="6" xr3:uid="{00000000-0010-0000-0000-000006000000}" name="Spalte6" headerRowDxfId="633" dataDxfId="632" dataCellStyle="Eingabe"/>
    <tableColumn id="2" xr3:uid="{00000000-0010-0000-0000-000002000000}" name="Spalte2" headerRowDxfId="631" dataDxfId="630" dataCellStyle="Eingabe 2"/>
    <tableColumn id="4" xr3:uid="{00000000-0010-0000-0000-000004000000}" name="Spalte4" headerRowDxfId="629" dataDxfId="628" headerRowCellStyle="VZK" dataCellStyle="Eingabe 2"/>
    <tableColumn id="5" xr3:uid="{00000000-0010-0000-0000-000005000000}" name="Spalte5" headerRowDxfId="627" dataDxfId="626" dataCellStyle="Eingabe 2"/>
    <tableColumn id="16" xr3:uid="{00000000-0010-0000-0000-000010000000}" name="Spalte52" headerRowDxfId="625" dataDxfId="624" dataCellStyle="Eingabe"/>
    <tableColumn id="15" xr3:uid="{00000000-0010-0000-0000-00000F000000}" name="Spalte62" headerRowDxfId="623" dataDxfId="622" dataCellStyle="Eingabe"/>
    <tableColumn id="7" xr3:uid="{00000000-0010-0000-0000-000007000000}" name="Spalte7" headerRowDxfId="621" dataDxfId="620" dataCellStyle="Stunden">
      <calculatedColumnFormula>$I$14*J55</calculatedColumnFormula>
    </tableColumn>
    <tableColumn id="8" xr3:uid="{00000000-0010-0000-0000-000008000000}" name="Spalte8" headerRowDxfId="619" dataDxfId="618" headerRowCellStyle="VZK" dataCellStyle="Eingabe 2"/>
    <tableColumn id="9" xr3:uid="{00000000-0010-0000-0000-000009000000}" name="Spalte9" headerRowDxfId="617" dataDxfId="616" dataCellStyle="Eingabe 2"/>
    <tableColumn id="10" xr3:uid="{00000000-0010-0000-0000-00000A000000}" name="Spalte10" headerRowDxfId="615" dataDxfId="614" dataCellStyle="Eingabe 2"/>
    <tableColumn id="17" xr3:uid="{00000000-0010-0000-0000-000011000000}" name="Spalte103" headerRowDxfId="613" dataDxfId="612" dataCellStyle="Eingabe"/>
    <tableColumn id="14" xr3:uid="{00000000-0010-0000-0000-00000E000000}" name="Spalte102" headerRowDxfId="611" dataDxfId="610" dataCellStyle="Eingabe 2"/>
    <tableColumn id="11" xr3:uid="{00000000-0010-0000-0000-00000B000000}" name="Spalte11" headerRowDxfId="609" dataDxfId="608" dataCellStyle="Eingabe 2"/>
    <tableColumn id="12" xr3:uid="{00000000-0010-0000-0000-00000C000000}" name="Spalte12" headerRowDxfId="607" dataDxfId="606" dataCellStyle="Eingabe 2"/>
    <tableColumn id="13" xr3:uid="{00000000-0010-0000-0000-00000D000000}" name="Spalte13" headerRowDxfId="605" dataDxfId="604" dataCellStyle="Währung">
      <calculatedColumnFormula>(((K55+M55)*12+O55+P55)*(1+$Q$9)+((L55+N55)*12))/12</calculatedColumnFormula>
    </tableColumn>
    <tableColumn id="18" xr3:uid="{00000000-0010-0000-0000-000012000000}" name="Spalte14" headerRowDxfId="603" dataDxfId="602" dataCellStyle="Währung"/>
    <tableColumn id="19" xr3:uid="{00000000-0010-0000-0000-000013000000}" name="Spalte15" headerRowDxfId="601" dataDxfId="600" dataCellStyle="Währung">
      <calculatedColumnFormula>F55*12</calculatedColumnFormula>
    </tableColumn>
    <tableColumn id="20" xr3:uid="{00000000-0010-0000-0000-000014000000}" name="Spalte16" headerRowDxfId="599" dataDxfId="598" dataCellStyle="Währung">
      <calculatedColumnFormula>Tabelle_BetrK[[#This Row],[Spalte13]]*12</calculatedColumnFormula>
    </tableColumn>
    <tableColumn id="21" xr3:uid="{00000000-0010-0000-0000-000015000000}" name="Spalte17" headerRowDxfId="597" dataDxfId="596" dataCellStyle="Währung">
      <calculatedColumnFormula>T55-S55</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Pflege- und Betreuungsassistenzkräfte" altTextSummary="Abbildung der Personalkosten von Pflege- und Betreuungsassistenzkräften mit 1-jähriger Ausbildung_x000d__x000a_"/>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A000000}" name="Tabelle_SonstP" displayName="Tabelle_SonstP" ref="A151:U159" headerRowCount="0" totalsRowShown="0" headerRowDxfId="243" dataDxfId="242" dataCellStyle="Währung">
  <tableColumns count="21">
    <tableColumn id="1" xr3:uid="{00000000-0010-0000-0A00-000001000000}" name="Spalte1" headerRowDxfId="241" dataDxfId="240">
      <calculatedColumnFormula>ROW()-59</calculatedColumnFormula>
    </tableColumn>
    <tableColumn id="3" xr3:uid="{00000000-0010-0000-0A00-000003000000}" name="Spalte3" headerRowDxfId="239" dataDxfId="238" dataCellStyle="Eingabe"/>
    <tableColumn id="6" xr3:uid="{00000000-0010-0000-0A00-000006000000}" name="Spalte6" headerRowDxfId="237" dataDxfId="236" dataCellStyle="Eingabe"/>
    <tableColumn id="2" xr3:uid="{00000000-0010-0000-0A00-000002000000}" name="Spalte2" headerRowDxfId="235" dataDxfId="234" dataCellStyle="Eingabe 2"/>
    <tableColumn id="4" xr3:uid="{00000000-0010-0000-0A00-000004000000}" name="Spalte4" headerRowDxfId="233" dataDxfId="232" headerRowCellStyle="VZK" dataCellStyle="Eingabe 2"/>
    <tableColumn id="5" xr3:uid="{00000000-0010-0000-0A00-000005000000}" name="Spalte5" headerRowDxfId="231" dataDxfId="230" dataCellStyle="Eingabe 2"/>
    <tableColumn id="16" xr3:uid="{00000000-0010-0000-0A00-000010000000}" name="Spalte52" headerRowDxfId="229" dataDxfId="228" dataCellStyle="Eingabe"/>
    <tableColumn id="15" xr3:uid="{00000000-0010-0000-0A00-00000F000000}" name="Spalte62" headerRowDxfId="227" dataDxfId="226" dataCellStyle="Eingabe"/>
    <tableColumn id="7" xr3:uid="{00000000-0010-0000-0A00-000007000000}" name="Spalte7" headerRowDxfId="225" dataDxfId="224" dataCellStyle="Stunden">
      <calculatedColumnFormula>$I$14*J151</calculatedColumnFormula>
    </tableColumn>
    <tableColumn id="8" xr3:uid="{00000000-0010-0000-0A00-000008000000}" name="Spalte8" headerRowDxfId="223" dataDxfId="222" headerRowCellStyle="VZK" dataCellStyle="Eingabe 2"/>
    <tableColumn id="9" xr3:uid="{00000000-0010-0000-0A00-000009000000}" name="Spalte9" headerRowDxfId="221" dataDxfId="220" dataCellStyle="Eingabe 2"/>
    <tableColumn id="10" xr3:uid="{00000000-0010-0000-0A00-00000A000000}" name="Spalte10" headerRowDxfId="219" dataDxfId="218" dataCellStyle="Eingabe 2"/>
    <tableColumn id="17" xr3:uid="{00000000-0010-0000-0A00-000011000000}" name="Spalte103" headerRowDxfId="217" dataDxfId="216" dataCellStyle="Eingabe"/>
    <tableColumn id="14" xr3:uid="{00000000-0010-0000-0A00-00000E000000}" name="Spalte102" headerRowDxfId="215" dataDxfId="214" dataCellStyle="Eingabe 2"/>
    <tableColumn id="11" xr3:uid="{00000000-0010-0000-0A00-00000B000000}" name="Spalte11" headerRowDxfId="213" dataDxfId="212" dataCellStyle="Eingabe 2"/>
    <tableColumn id="12" xr3:uid="{00000000-0010-0000-0A00-00000C000000}" name="Spalte12" headerRowDxfId="211" dataDxfId="210" dataCellStyle="Eingabe 2"/>
    <tableColumn id="13" xr3:uid="{00000000-0010-0000-0A00-00000D000000}" name="Spalte13" headerRowDxfId="209" dataDxfId="208" dataCellStyle="Währung">
      <calculatedColumnFormula>(((K151+M151)*12+O151+P151)*(1+$Q$9)+((L151+N151)*12))/12</calculatedColumnFormula>
    </tableColumn>
    <tableColumn id="18" xr3:uid="{00000000-0010-0000-0A00-000012000000}" name="Spalte14" headerRowDxfId="207" dataDxfId="206" dataCellStyle="Währung"/>
    <tableColumn id="19" xr3:uid="{00000000-0010-0000-0A00-000013000000}" name="Spalte15" headerRowDxfId="205" dataDxfId="204" dataCellStyle="Währung">
      <calculatedColumnFormula>F151*12</calculatedColumnFormula>
    </tableColumn>
    <tableColumn id="20" xr3:uid="{00000000-0010-0000-0A00-000014000000}" name="Spalte16" headerRowDxfId="203" dataDxfId="202" dataCellStyle="Währung">
      <calculatedColumnFormula>Tabelle_SonstP[[#This Row],[Spalte13]]*12</calculatedColumnFormula>
    </tableColumn>
    <tableColumn id="21" xr3:uid="{00000000-0010-0000-0A00-000015000000}" name="Spalte17" headerRowDxfId="201" dataDxfId="200" dataCellStyle="Währung">
      <calculatedColumnFormula>T151-S151</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sonstiges Personal" altTextSummary="Abbildung der Personalkosten von sonstigem Personal inklusive Freiwilligendienste_x000d__x000a_"/>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B000000}" name="Tabelle_PDLadmin" displayName="Tabelle_PDLadmin" ref="A116:U118" headerRowCount="0" totalsRowShown="0" headerRowDxfId="199" dataDxfId="198" dataCellStyle="Währung">
  <tableColumns count="21">
    <tableColumn id="1" xr3:uid="{00000000-0010-0000-0B00-000001000000}" name="Spalte1" headerRowDxfId="197" dataDxfId="196">
      <calculatedColumnFormula>ROW()-42</calculatedColumnFormula>
    </tableColumn>
    <tableColumn id="3" xr3:uid="{00000000-0010-0000-0B00-000003000000}" name="Spalte3" headerRowDxfId="195" dataDxfId="194" dataCellStyle="Eingabe"/>
    <tableColumn id="6" xr3:uid="{00000000-0010-0000-0B00-000006000000}" name="Spalte6" headerRowDxfId="193" dataDxfId="192" dataCellStyle="Eingabe"/>
    <tableColumn id="2" xr3:uid="{00000000-0010-0000-0B00-000002000000}" name="Spalte2" headerRowDxfId="191" dataDxfId="190" dataCellStyle="Eingabe 2"/>
    <tableColumn id="4" xr3:uid="{00000000-0010-0000-0B00-000004000000}" name="Spalte4" headerRowDxfId="189" dataDxfId="188" headerRowCellStyle="VZK" dataCellStyle="Eingabe 2"/>
    <tableColumn id="5" xr3:uid="{00000000-0010-0000-0B00-000005000000}" name="Spalte5" headerRowDxfId="187" dataDxfId="186" dataCellStyle="Eingabe 2"/>
    <tableColumn id="16" xr3:uid="{00000000-0010-0000-0B00-000010000000}" name="Spalte52" headerRowDxfId="185" dataDxfId="184" dataCellStyle="Eingabe"/>
    <tableColumn id="15" xr3:uid="{00000000-0010-0000-0B00-00000F000000}" name="Spalte62" headerRowDxfId="183" dataDxfId="182" dataCellStyle="Eingabe"/>
    <tableColumn id="7" xr3:uid="{00000000-0010-0000-0B00-000007000000}" name="Spalte7" headerRowDxfId="181" dataDxfId="180" dataCellStyle="Stunden">
      <calculatedColumnFormula>$I$14*J116</calculatedColumnFormula>
    </tableColumn>
    <tableColumn id="8" xr3:uid="{00000000-0010-0000-0B00-000008000000}" name="Spalte8" headerRowDxfId="179" dataDxfId="178" headerRowCellStyle="VZK" dataCellStyle="Eingabe 2"/>
    <tableColumn id="9" xr3:uid="{00000000-0010-0000-0B00-000009000000}" name="Spalte9" headerRowDxfId="177" dataDxfId="176" dataCellStyle="Eingabe 2"/>
    <tableColumn id="10" xr3:uid="{00000000-0010-0000-0B00-00000A000000}" name="Spalte10" headerRowDxfId="175" dataDxfId="174" dataCellStyle="Eingabe 2"/>
    <tableColumn id="17" xr3:uid="{00000000-0010-0000-0B00-000011000000}" name="Spalte103" headerRowDxfId="173" dataDxfId="172" dataCellStyle="Eingabe"/>
    <tableColumn id="14" xr3:uid="{00000000-0010-0000-0B00-00000E000000}" name="Spalte102" headerRowDxfId="171" dataDxfId="170" dataCellStyle="Eingabe 2"/>
    <tableColumn id="11" xr3:uid="{00000000-0010-0000-0B00-00000B000000}" name="Spalte11" headerRowDxfId="169" dataDxfId="168" dataCellStyle="Eingabe 2"/>
    <tableColumn id="12" xr3:uid="{00000000-0010-0000-0B00-00000C000000}" name="Spalte12" headerRowDxfId="167" dataDxfId="166" dataCellStyle="Eingabe 2"/>
    <tableColumn id="13" xr3:uid="{00000000-0010-0000-0B00-00000D000000}" name="Spalte13" headerRowDxfId="165" dataDxfId="164" dataCellStyle="Währung">
      <calculatedColumnFormula>(((K116+M116)*12+O116+P116)*(1+$Q$9)+((L116+N116)*12))/12</calculatedColumnFormula>
    </tableColumn>
    <tableColumn id="18" xr3:uid="{00000000-0010-0000-0B00-000012000000}" name="Spalte14" headerRowDxfId="163" dataDxfId="162" dataCellStyle="Währung"/>
    <tableColumn id="19" xr3:uid="{00000000-0010-0000-0B00-000013000000}" name="Spalte15" headerRowDxfId="161" dataDxfId="160" dataCellStyle="Währung">
      <calculatedColumnFormula>F116*12</calculatedColumnFormula>
    </tableColumn>
    <tableColumn id="20" xr3:uid="{00000000-0010-0000-0B00-000014000000}" name="Spalte16" headerRowDxfId="159" dataDxfId="158" dataCellStyle="Währung">
      <calculatedColumnFormula>Tabelle_PDLadmin[[#This Row],[Spalte13]]*12</calculatedColumnFormula>
    </tableColumn>
    <tableColumn id="21" xr3:uid="{00000000-0010-0000-0B00-000015000000}" name="Spalte17" headerRowDxfId="157" dataDxfId="156" dataCellStyle="Währung">
      <calculatedColumnFormula>T116-S116</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Pflegediensleitung (administrativ)" altTextSummary="Abbildung der Personalkosten von der Pflegedienstleitung (administrativer Teil)_x000d__x000a_"/>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Tabelle_PK" displayName="Tabelle_PK" ref="A36:U51" headerRowCount="0" totalsRowShown="0" headerRowDxfId="155" dataDxfId="154" dataCellStyle="Währung">
  <tableColumns count="21">
    <tableColumn id="1" xr3:uid="{00000000-0010-0000-0D00-000001000000}" name="Spalte1" headerRowDxfId="153" dataDxfId="152">
      <calculatedColumnFormula>ROW()-20</calculatedColumnFormula>
    </tableColumn>
    <tableColumn id="3" xr3:uid="{00000000-0010-0000-0D00-000003000000}" name="Spalte3" headerRowDxfId="151" dataDxfId="150" dataCellStyle="Eingabe"/>
    <tableColumn id="6" xr3:uid="{00000000-0010-0000-0D00-000006000000}" name="Spalte6" headerRowDxfId="149" dataDxfId="148" dataCellStyle="Eingabe"/>
    <tableColumn id="2" xr3:uid="{00000000-0010-0000-0D00-000002000000}" name="Spalte2" headerRowDxfId="147" dataDxfId="146" dataCellStyle="Eingabe 2"/>
    <tableColumn id="4" xr3:uid="{00000000-0010-0000-0D00-000004000000}" name="Spalte4" headerRowDxfId="145" dataDxfId="144" headerRowCellStyle="VZK" dataCellStyle="Eingabe 2"/>
    <tableColumn id="5" xr3:uid="{00000000-0010-0000-0D00-000005000000}" name="Spalte5" headerRowDxfId="143" dataDxfId="142" dataCellStyle="Eingabe 2"/>
    <tableColumn id="16" xr3:uid="{00000000-0010-0000-0D00-000010000000}" name="Spalte52" headerRowDxfId="141" dataDxfId="140" dataCellStyle="Eingabe"/>
    <tableColumn id="15" xr3:uid="{00000000-0010-0000-0D00-00000F000000}" name="Spalte62" headerRowDxfId="139" dataDxfId="138" dataCellStyle="Eingabe"/>
    <tableColumn id="7" xr3:uid="{00000000-0010-0000-0D00-000007000000}" name="Spalte7" headerRowDxfId="137" dataDxfId="136" dataCellStyle="Stunden">
      <calculatedColumnFormula>$I$14*J36</calculatedColumnFormula>
    </tableColumn>
    <tableColumn id="8" xr3:uid="{00000000-0010-0000-0D00-000008000000}" name="Spalte8" headerRowDxfId="135" dataDxfId="134" headerRowCellStyle="VZK" dataCellStyle="Eingabe 2"/>
    <tableColumn id="9" xr3:uid="{00000000-0010-0000-0D00-000009000000}" name="Spalte9" headerRowDxfId="133" dataDxfId="132" dataCellStyle="Eingabe 2"/>
    <tableColumn id="10" xr3:uid="{00000000-0010-0000-0D00-00000A000000}" name="Spalte10" headerRowDxfId="131" dataDxfId="130" dataCellStyle="Eingabe 2"/>
    <tableColumn id="17" xr3:uid="{00000000-0010-0000-0D00-000011000000}" name="Spalte103" headerRowDxfId="129" dataDxfId="128" dataCellStyle="Eingabe"/>
    <tableColumn id="14" xr3:uid="{00000000-0010-0000-0D00-00000E000000}" name="Spalte102" headerRowDxfId="127" dataDxfId="126" dataCellStyle="Eingabe 2"/>
    <tableColumn id="11" xr3:uid="{00000000-0010-0000-0D00-00000B000000}" name="Spalte11" headerRowDxfId="125" dataDxfId="124" dataCellStyle="Eingabe 2"/>
    <tableColumn id="12" xr3:uid="{00000000-0010-0000-0D00-00000C000000}" name="Spalte12" headerRowDxfId="123" dataDxfId="122" dataCellStyle="Eingabe 2"/>
    <tableColumn id="13" xr3:uid="{00000000-0010-0000-0D00-00000D000000}" name="Spalte13" headerRowDxfId="121" dataDxfId="120" dataCellStyle="Währung">
      <calculatedColumnFormula>(((K36+M36)*12+O36+P36)*(1+$Q$9)+((L36+N36)*12))/12</calculatedColumnFormula>
    </tableColumn>
    <tableColumn id="18" xr3:uid="{00000000-0010-0000-0D00-000012000000}" name="Spalte14" headerRowDxfId="119" dataDxfId="118" dataCellStyle="Währung"/>
    <tableColumn id="19" xr3:uid="{00000000-0010-0000-0D00-000013000000}" name="Spalte15" headerRowDxfId="117" dataDxfId="116" dataCellStyle="Währung">
      <calculatedColumnFormula>F36*12</calculatedColumnFormula>
    </tableColumn>
    <tableColumn id="20" xr3:uid="{00000000-0010-0000-0D00-000014000000}" name="Spalte16" headerRowDxfId="115" dataDxfId="114" dataCellStyle="Währung">
      <calculatedColumnFormula>Tabelle_PK[[#This Row],[Spalte13]]*12</calculatedColumnFormula>
    </tableColumn>
    <tableColumn id="21" xr3:uid="{00000000-0010-0000-0D00-000015000000}" name="Spalte17" headerRowDxfId="113" dataDxfId="112" dataCellStyle="Währung">
      <calculatedColumnFormula>T36-S36</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Pflege- &amp; Betreuungskräfte ohne Ausbildung" altTextSummary="Abbildung der Personalkosten von Pflege- und Betreuungskräften ohne Ausbildung_x000d__x000a_"/>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elle_PFK" displayName="Tabelle_PFK" ref="A18:U32" headerRowCount="0" totalsRowShown="0" headerRowDxfId="111" dataDxfId="110" dataCellStyle="Währung">
  <tableColumns count="21">
    <tableColumn id="1" xr3:uid="{00000000-0010-0000-0E00-000001000000}" name="Spalte1" headerRowDxfId="109" dataDxfId="108">
      <calculatedColumnFormula>ROW()-17</calculatedColumnFormula>
    </tableColumn>
    <tableColumn id="3" xr3:uid="{00000000-0010-0000-0E00-000003000000}" name="Spalte3" headerRowDxfId="107" dataDxfId="106" dataCellStyle="Eingabe"/>
    <tableColumn id="6" xr3:uid="{00000000-0010-0000-0E00-000006000000}" name="Spalte6" headerRowDxfId="105" dataDxfId="104" dataCellStyle="Eingabe"/>
    <tableColumn id="2" xr3:uid="{00000000-0010-0000-0E00-000002000000}" name="Spalte2" headerRowDxfId="103" dataDxfId="102" dataCellStyle="Eingabe 2"/>
    <tableColumn id="4" xr3:uid="{00000000-0010-0000-0E00-000004000000}" name="Spalte4" headerRowDxfId="101" dataDxfId="100" headerRowCellStyle="VZK" dataCellStyle="Eingabe 2"/>
    <tableColumn id="5" xr3:uid="{00000000-0010-0000-0E00-000005000000}" name="Spalte5" headerRowDxfId="99" dataDxfId="98" dataCellStyle="Eingabe 2"/>
    <tableColumn id="16" xr3:uid="{00000000-0010-0000-0E00-000010000000}" name="Spalte52" headerRowDxfId="97" dataDxfId="96" dataCellStyle="Eingabe"/>
    <tableColumn id="15" xr3:uid="{00000000-0010-0000-0E00-00000F000000}" name="Spalte62" headerRowDxfId="95" dataDxfId="94" dataCellStyle="Eingabe"/>
    <tableColumn id="7" xr3:uid="{00000000-0010-0000-0E00-000007000000}" name="Spalte7" headerRowDxfId="93" dataDxfId="92" dataCellStyle="Stunden">
      <calculatedColumnFormula>$I$14*J18</calculatedColumnFormula>
    </tableColumn>
    <tableColumn id="8" xr3:uid="{00000000-0010-0000-0E00-000008000000}" name="Spalte8" headerRowDxfId="91" dataDxfId="90" headerRowCellStyle="VZK" dataCellStyle="Eingabe 2"/>
    <tableColumn id="9" xr3:uid="{00000000-0010-0000-0E00-000009000000}" name="Spalte9" headerRowDxfId="89" dataDxfId="88" dataCellStyle="Eingabe 2"/>
    <tableColumn id="10" xr3:uid="{00000000-0010-0000-0E00-00000A000000}" name="Spalte10" headerRowDxfId="87" dataDxfId="86" dataCellStyle="Eingabe 2"/>
    <tableColumn id="17" xr3:uid="{00000000-0010-0000-0E00-000011000000}" name="Spalte103" headerRowDxfId="85" dataDxfId="84" dataCellStyle="Eingabe"/>
    <tableColumn id="14" xr3:uid="{00000000-0010-0000-0E00-00000E000000}" name="Spalte102" headerRowDxfId="83" dataDxfId="82" dataCellStyle="Eingabe 2"/>
    <tableColumn id="11" xr3:uid="{00000000-0010-0000-0E00-00000B000000}" name="Spalte11" headerRowDxfId="81" dataDxfId="80" dataCellStyle="Eingabe 2"/>
    <tableColumn id="12" xr3:uid="{00000000-0010-0000-0E00-00000C000000}" name="Spalte12" headerRowDxfId="79" dataDxfId="78" dataCellStyle="Eingabe 2"/>
    <tableColumn id="13" xr3:uid="{00000000-0010-0000-0E00-00000D000000}" name="Spalte13" headerRowDxfId="77" dataDxfId="76" dataCellStyle="Währung">
      <calculatedColumnFormula>(((K18+M18)*12+O18+P18)*(1+$Q$9)+((L18+N18)*12))/12</calculatedColumnFormula>
    </tableColumn>
    <tableColumn id="18" xr3:uid="{00000000-0010-0000-0E00-000012000000}" name="Spalte14" headerRowDxfId="75" dataDxfId="74" dataCellStyle="Währung"/>
    <tableColumn id="19" xr3:uid="{00000000-0010-0000-0E00-000013000000}" name="Spalte15" headerRowDxfId="73" dataDxfId="72" dataCellStyle="Währung">
      <calculatedColumnFormula>F18*12</calculatedColumnFormula>
    </tableColumn>
    <tableColumn id="20" xr3:uid="{00000000-0010-0000-0E00-000014000000}" name="Spalte16" headerRowDxfId="71" dataDxfId="70" dataCellStyle="Währung">
      <calculatedColumnFormula>Tabelle_PFK[[#This Row],[Spalte13]]*12</calculatedColumnFormula>
    </tableColumn>
    <tableColumn id="21" xr3:uid="{00000000-0010-0000-0E00-000015000000}" name="Spalte17" headerRowDxfId="69" dataDxfId="68" dataCellStyle="Währung">
      <calculatedColumnFormula>T18-S18</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Pflegefachkräfte" altTextSummary="Abbildung der Personalkosten von Pflegefachkräften mit mindestens 3-jähriger Ausbildung_x000d__x000a_"/>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0000000}" name="Tabelle_QM23" displayName="Tabelle_QM23" ref="A145:U147" headerRowCount="0" totalsRowShown="0" headerRowDxfId="67" dataDxfId="66" dataCellStyle="Währung">
  <tableColumns count="21">
    <tableColumn id="1" xr3:uid="{00000000-0010-0000-1000-000001000000}" name="Spalte1" headerRowDxfId="65" dataDxfId="64">
      <calculatedColumnFormula>ROW()-56</calculatedColumnFormula>
    </tableColumn>
    <tableColumn id="3" xr3:uid="{00000000-0010-0000-1000-000003000000}" name="Spalte3" headerRowDxfId="63" dataDxfId="62" dataCellStyle="Eingabe"/>
    <tableColumn id="6" xr3:uid="{00000000-0010-0000-1000-000006000000}" name="Spalte6" headerRowDxfId="61" dataDxfId="60" dataCellStyle="Eingabe"/>
    <tableColumn id="2" xr3:uid="{00000000-0010-0000-1000-000002000000}" name="Spalte2" headerRowDxfId="59" dataDxfId="58" dataCellStyle="Eingabe 2"/>
    <tableColumn id="4" xr3:uid="{00000000-0010-0000-1000-000004000000}" name="Spalte4" headerRowDxfId="57" dataDxfId="56" headerRowCellStyle="VZK" dataCellStyle="Eingabe 2"/>
    <tableColumn id="5" xr3:uid="{00000000-0010-0000-1000-000005000000}" name="Spalte5" headerRowDxfId="55" dataDxfId="54" dataCellStyle="Eingabe 2"/>
    <tableColumn id="16" xr3:uid="{00000000-0010-0000-1000-000010000000}" name="Spalte52" headerRowDxfId="53" dataDxfId="52" dataCellStyle="Eingabe"/>
    <tableColumn id="15" xr3:uid="{00000000-0010-0000-1000-00000F000000}" name="Spalte62" headerRowDxfId="51" dataDxfId="50" dataCellStyle="Eingabe"/>
    <tableColumn id="7" xr3:uid="{00000000-0010-0000-1000-000007000000}" name="Spalte7" headerRowDxfId="49" dataDxfId="48" dataCellStyle="Stunden">
      <calculatedColumnFormula>$I$14*J145</calculatedColumnFormula>
    </tableColumn>
    <tableColumn id="8" xr3:uid="{00000000-0010-0000-1000-000008000000}" name="Spalte8" headerRowDxfId="47" dataDxfId="46" headerRowCellStyle="VZK" dataCellStyle="Eingabe 2"/>
    <tableColumn id="9" xr3:uid="{00000000-0010-0000-1000-000009000000}" name="Spalte9" headerRowDxfId="45" dataDxfId="44" dataCellStyle="Eingabe 2"/>
    <tableColumn id="10" xr3:uid="{00000000-0010-0000-1000-00000A000000}" name="Spalte10" headerRowDxfId="43" dataDxfId="42" dataCellStyle="Eingabe 2"/>
    <tableColumn id="17" xr3:uid="{00000000-0010-0000-1000-000011000000}" name="Spalte103" headerRowDxfId="41" dataDxfId="40" dataCellStyle="Eingabe"/>
    <tableColumn id="14" xr3:uid="{00000000-0010-0000-1000-00000E000000}" name="Spalte102" headerRowDxfId="39" dataDxfId="38" dataCellStyle="Eingabe 2"/>
    <tableColumn id="11" xr3:uid="{00000000-0010-0000-1000-00000B000000}" name="Spalte11" headerRowDxfId="37" dataDxfId="36" dataCellStyle="Eingabe 2"/>
    <tableColumn id="12" xr3:uid="{00000000-0010-0000-1000-00000C000000}" name="Spalte12" headerRowDxfId="35" dataDxfId="34" dataCellStyle="Eingabe 2"/>
    <tableColumn id="13" xr3:uid="{00000000-0010-0000-1000-00000D000000}" name="Spalte13" headerRowDxfId="33" dataDxfId="32" dataCellStyle="Währung">
      <calculatedColumnFormula>(((K145+M145)*12+O145+P145)*(1+$Q$9)+((L145+N145)*12))/12</calculatedColumnFormula>
    </tableColumn>
    <tableColumn id="18" xr3:uid="{00000000-0010-0000-1000-000012000000}" name="Spalte14" headerRowDxfId="31" dataDxfId="30" dataCellStyle="Währung"/>
    <tableColumn id="19" xr3:uid="{00000000-0010-0000-1000-000013000000}" name="Spalte15" headerRowDxfId="29" dataDxfId="28" dataCellStyle="Währung">
      <calculatedColumnFormula>F145*12</calculatedColumnFormula>
    </tableColumn>
    <tableColumn id="20" xr3:uid="{00000000-0010-0000-1000-000014000000}" name="Spalte16" headerRowDxfId="27" dataDxfId="26" dataCellStyle="Währung">
      <calculatedColumnFormula>Tabelle_QM23[[#This Row],[Spalte13]]*12</calculatedColumnFormula>
    </tableColumn>
    <tableColumn id="21" xr3:uid="{00000000-0010-0000-1000-000015000000}" name="Spalte17" headerRowDxfId="25" dataDxfId="24" dataCellStyle="Währung">
      <calculatedColumnFormula>T145-S145</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Qualitätsmanagement" altTextSummary="Abbildung der Personalkosten vom Qualitätsmanagementpersonal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elle_ZBetrK_§43" displayName="Tabelle_ZBetrK_§43" ref="A62:U70" headerRowCount="0" totalsRowShown="0" headerRowDxfId="595" dataDxfId="594" dataCellStyle="Währung">
  <tableColumns count="21">
    <tableColumn id="1" xr3:uid="{00000000-0010-0000-0100-000001000000}" name="Spalte1" headerRowDxfId="593" dataDxfId="592">
      <calculatedColumnFormula>ROW()-26</calculatedColumnFormula>
    </tableColumn>
    <tableColumn id="3" xr3:uid="{00000000-0010-0000-0100-000003000000}" name="Spalte3" headerRowDxfId="591" dataDxfId="590" dataCellStyle="Eingabe"/>
    <tableColumn id="6" xr3:uid="{00000000-0010-0000-0100-000006000000}" name="Spalte6" headerRowDxfId="589" dataDxfId="588" dataCellStyle="Eingabe"/>
    <tableColumn id="2" xr3:uid="{00000000-0010-0000-0100-000002000000}" name="Spalte2" headerRowDxfId="587" dataDxfId="586" dataCellStyle="Eingabe 2"/>
    <tableColumn id="4" xr3:uid="{00000000-0010-0000-0100-000004000000}" name="Spalte4" headerRowDxfId="585" dataDxfId="584" headerRowCellStyle="VZK" dataCellStyle="Eingabe 2"/>
    <tableColumn id="5" xr3:uid="{00000000-0010-0000-0100-000005000000}" name="Spalte5" headerRowDxfId="583" dataDxfId="582" dataCellStyle="Eingabe 2"/>
    <tableColumn id="16" xr3:uid="{00000000-0010-0000-0100-000010000000}" name="Spalte52" headerRowDxfId="581" dataDxfId="580" dataCellStyle="Eingabe"/>
    <tableColumn id="15" xr3:uid="{00000000-0010-0000-0100-00000F000000}" name="Spalte62" headerRowDxfId="579" dataDxfId="578" dataCellStyle="Eingabe"/>
    <tableColumn id="7" xr3:uid="{00000000-0010-0000-0100-000007000000}" name="Spalte7" headerRowDxfId="577" dataDxfId="576" dataCellStyle="Stunden">
      <calculatedColumnFormula>$I$14*J62</calculatedColumnFormula>
    </tableColumn>
    <tableColumn id="8" xr3:uid="{00000000-0010-0000-0100-000008000000}" name="Spalte8" headerRowDxfId="575" dataDxfId="574" headerRowCellStyle="VZK" dataCellStyle="Eingabe"/>
    <tableColumn id="9" xr3:uid="{00000000-0010-0000-0100-000009000000}" name="Spalte9" headerRowDxfId="573" dataDxfId="572" dataCellStyle="Eingabe"/>
    <tableColumn id="10" xr3:uid="{00000000-0010-0000-0100-00000A000000}" name="Spalte10" headerRowDxfId="571" dataDxfId="570" dataCellStyle="Eingabe"/>
    <tableColumn id="17" xr3:uid="{00000000-0010-0000-0100-000011000000}" name="Spalte103" headerRowDxfId="569" dataDxfId="568" dataCellStyle="Eingabe"/>
    <tableColumn id="14" xr3:uid="{00000000-0010-0000-0100-00000E000000}" name="Spalte102" headerRowDxfId="567" dataDxfId="566" dataCellStyle="Eingabe"/>
    <tableColumn id="11" xr3:uid="{00000000-0010-0000-0100-00000B000000}" name="Spalte11" headerRowDxfId="565" dataDxfId="564" dataCellStyle="Eingabe"/>
    <tableColumn id="12" xr3:uid="{00000000-0010-0000-0100-00000C000000}" name="Spalte12" headerRowDxfId="563" dataDxfId="562" dataCellStyle="Eingabe"/>
    <tableColumn id="13" xr3:uid="{00000000-0010-0000-0100-00000D000000}" name="Spalte13" headerRowDxfId="561" dataDxfId="560" dataCellStyle="Währung">
      <calculatedColumnFormula>(((K62+M62)*12+O62+P62)*(1+$Q$9)+((L62+N62)*12))/12</calculatedColumnFormula>
    </tableColumn>
    <tableColumn id="18" xr3:uid="{00000000-0010-0000-0100-000012000000}" name="Spalte14" headerRowDxfId="559" dataDxfId="558" dataCellStyle="Währung"/>
    <tableColumn id="19" xr3:uid="{00000000-0010-0000-0100-000013000000}" name="Spalte15" headerRowDxfId="557" dataDxfId="556" dataCellStyle="Währung">
      <calculatedColumnFormula>F62*12</calculatedColumnFormula>
    </tableColumn>
    <tableColumn id="20" xr3:uid="{00000000-0010-0000-0100-000014000000}" name="Spalte16" headerRowDxfId="555" dataDxfId="554" dataCellStyle="Währung">
      <calculatedColumnFormula>Tabelle_ZBetrK_§43[[#This Row],[Spalte13]]*12</calculatedColumnFormula>
    </tableColumn>
    <tableColumn id="21" xr3:uid="{00000000-0010-0000-0100-000015000000}" name="Spalte17" headerRowDxfId="553" dataDxfId="552" dataCellStyle="Währung">
      <calculatedColumnFormula>T62-S62</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43b-Personal" altTextSummary="Abbildung der Personalkosten von zusätzlichen Betreuungskräfte nach § 43b SGB XI_x000d__x000a_"/>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Tabelle_HWK" displayName="Tabelle_HWK" ref="A74:U81" headerRowCount="0" totalsRowShown="0" headerRowDxfId="551" dataDxfId="550" dataCellStyle="Währung">
  <tableColumns count="21">
    <tableColumn id="1" xr3:uid="{00000000-0010-0000-0300-000001000000}" name="Spalte1" headerRowDxfId="549" dataDxfId="548">
      <calculatedColumnFormula>ROW()-29</calculatedColumnFormula>
    </tableColumn>
    <tableColumn id="3" xr3:uid="{00000000-0010-0000-0300-000003000000}" name="Spalte3" headerRowDxfId="547" dataDxfId="546" dataCellStyle="Eingabe"/>
    <tableColumn id="6" xr3:uid="{00000000-0010-0000-0300-000006000000}" name="Spalte6" headerRowDxfId="545" dataDxfId="544" dataCellStyle="Eingabe"/>
    <tableColumn id="2" xr3:uid="{00000000-0010-0000-0300-000002000000}" name="Spalte2" headerRowDxfId="543" dataDxfId="542" dataCellStyle="Eingabe 2"/>
    <tableColumn id="4" xr3:uid="{00000000-0010-0000-0300-000004000000}" name="Spalte4" headerRowDxfId="541" dataDxfId="540" headerRowCellStyle="VZK" dataCellStyle="Eingabe 2"/>
    <tableColumn id="5" xr3:uid="{00000000-0010-0000-0300-000005000000}" name="Spalte5" headerRowDxfId="539" dataDxfId="538" dataCellStyle="Eingabe 2"/>
    <tableColumn id="16" xr3:uid="{00000000-0010-0000-0300-000010000000}" name="Spalte52" headerRowDxfId="537" dataDxfId="536" dataCellStyle="Eingabe"/>
    <tableColumn id="15" xr3:uid="{00000000-0010-0000-0300-00000F000000}" name="Spalte62" headerRowDxfId="535" dataDxfId="534" dataCellStyle="Eingabe"/>
    <tableColumn id="7" xr3:uid="{00000000-0010-0000-0300-000007000000}" name="Spalte7" headerRowDxfId="533" dataDxfId="532" dataCellStyle="Stunden">
      <calculatedColumnFormula>$I$14*J74</calculatedColumnFormula>
    </tableColumn>
    <tableColumn id="8" xr3:uid="{00000000-0010-0000-0300-000008000000}" name="Spalte8" headerRowDxfId="531" dataDxfId="530" headerRowCellStyle="VZK" dataCellStyle="Eingabe 2"/>
    <tableColumn id="9" xr3:uid="{00000000-0010-0000-0300-000009000000}" name="Spalte9" headerRowDxfId="529" dataDxfId="528" dataCellStyle="Eingabe 2"/>
    <tableColumn id="10" xr3:uid="{00000000-0010-0000-0300-00000A000000}" name="Spalte10" headerRowDxfId="527" dataDxfId="526" dataCellStyle="Eingabe 2"/>
    <tableColumn id="17" xr3:uid="{00000000-0010-0000-0300-000011000000}" name="Spalte103" headerRowDxfId="525" dataDxfId="524" dataCellStyle="Eingabe"/>
    <tableColumn id="14" xr3:uid="{00000000-0010-0000-0300-00000E000000}" name="Spalte102" headerRowDxfId="523" dataDxfId="522" dataCellStyle="Eingabe 2"/>
    <tableColumn id="11" xr3:uid="{00000000-0010-0000-0300-00000B000000}" name="Spalte11" headerRowDxfId="521" dataDxfId="520" dataCellStyle="Eingabe 2"/>
    <tableColumn id="12" xr3:uid="{00000000-0010-0000-0300-00000C000000}" name="Spalte12" headerRowDxfId="519" dataDxfId="518" dataCellStyle="Eingabe 2"/>
    <tableColumn id="13" xr3:uid="{00000000-0010-0000-0300-00000D000000}" name="Spalte13" headerRowDxfId="517" dataDxfId="516" dataCellStyle="Währung">
      <calculatedColumnFormula>(((K74+M74)*12+O74+P74)*(1+$Q$9)+((L74+N74)*12))/12</calculatedColumnFormula>
    </tableColumn>
    <tableColumn id="18" xr3:uid="{00000000-0010-0000-0300-000012000000}" name="Spalte14" headerRowDxfId="515" dataDxfId="514" dataCellStyle="Währung"/>
    <tableColumn id="19" xr3:uid="{00000000-0010-0000-0300-000013000000}" name="Spalte15" headerRowDxfId="513" dataDxfId="512" dataCellStyle="Währung">
      <calculatedColumnFormula>F74*12</calculatedColumnFormula>
    </tableColumn>
    <tableColumn id="20" xr3:uid="{00000000-0010-0000-0300-000014000000}" name="Spalte16" headerRowDxfId="511" dataDxfId="510" dataCellStyle="Währung">
      <calculatedColumnFormula>Tabelle_HWK[[#This Row],[Spalte13]]*12</calculatedColumnFormula>
    </tableColumn>
    <tableColumn id="21" xr3:uid="{00000000-0010-0000-0300-000015000000}" name="Spalte17" headerRowDxfId="509" dataDxfId="508" dataCellStyle="Währung">
      <calculatedColumnFormula>T74-S74</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Hauswirtschaftskräfte" altTextSummary="Abbildung der Personalkosten von Hauswirtschaftskräften_x000d__x000a_"/>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elle_KüchenP" displayName="Tabelle_KüchenP" ref="A85:U94" headerRowCount="0" totalsRowShown="0" headerRowDxfId="507" dataDxfId="506" dataCellStyle="Währung">
  <tableColumns count="21">
    <tableColumn id="1" xr3:uid="{00000000-0010-0000-0400-000001000000}" name="Spalte1" headerRowDxfId="505" dataDxfId="504">
      <calculatedColumnFormula>ROW()-32</calculatedColumnFormula>
    </tableColumn>
    <tableColumn id="3" xr3:uid="{00000000-0010-0000-0400-000003000000}" name="Spalte3" headerRowDxfId="503" dataDxfId="502" dataCellStyle="Eingabe"/>
    <tableColumn id="6" xr3:uid="{00000000-0010-0000-0400-000006000000}" name="Spalte6" headerRowDxfId="501" dataDxfId="500" dataCellStyle="Eingabe"/>
    <tableColumn id="2" xr3:uid="{00000000-0010-0000-0400-000002000000}" name="Spalte2" headerRowDxfId="499" dataDxfId="498" dataCellStyle="Eingabe 2"/>
    <tableColumn id="4" xr3:uid="{00000000-0010-0000-0400-000004000000}" name="Spalte4" headerRowDxfId="497" dataDxfId="496" headerRowCellStyle="VZK" dataCellStyle="Eingabe 2"/>
    <tableColumn id="5" xr3:uid="{00000000-0010-0000-0400-000005000000}" name="Spalte5" headerRowDxfId="495" dataDxfId="494" dataCellStyle="Eingabe 2"/>
    <tableColumn id="16" xr3:uid="{00000000-0010-0000-0400-000010000000}" name="Spalte52" headerRowDxfId="493" dataDxfId="492" dataCellStyle="Eingabe"/>
    <tableColumn id="15" xr3:uid="{00000000-0010-0000-0400-00000F000000}" name="Spalte62" headerRowDxfId="491" dataDxfId="490" dataCellStyle="Eingabe"/>
    <tableColumn id="7" xr3:uid="{00000000-0010-0000-0400-000007000000}" name="Spalte7" headerRowDxfId="489" dataDxfId="488" dataCellStyle="Stunden">
      <calculatedColumnFormula>$I$14*J85</calculatedColumnFormula>
    </tableColumn>
    <tableColumn id="8" xr3:uid="{00000000-0010-0000-0400-000008000000}" name="Spalte8" headerRowDxfId="487" dataDxfId="486" headerRowCellStyle="VZK" dataCellStyle="Eingabe 2"/>
    <tableColumn id="9" xr3:uid="{00000000-0010-0000-0400-000009000000}" name="Spalte9" headerRowDxfId="485" dataDxfId="484" dataCellStyle="Eingabe 2"/>
    <tableColumn id="10" xr3:uid="{00000000-0010-0000-0400-00000A000000}" name="Spalte10" headerRowDxfId="483" dataDxfId="482" dataCellStyle="Eingabe 2"/>
    <tableColumn id="17" xr3:uid="{00000000-0010-0000-0400-000011000000}" name="Spalte103" headerRowDxfId="481" dataDxfId="480" dataCellStyle="Eingabe"/>
    <tableColumn id="14" xr3:uid="{00000000-0010-0000-0400-00000E000000}" name="Spalte102" headerRowDxfId="479" dataDxfId="478" dataCellStyle="Eingabe 2"/>
    <tableColumn id="11" xr3:uid="{00000000-0010-0000-0400-00000B000000}" name="Spalte11" headerRowDxfId="477" dataDxfId="476" dataCellStyle="Eingabe 2"/>
    <tableColumn id="12" xr3:uid="{00000000-0010-0000-0400-00000C000000}" name="Spalte12" headerRowDxfId="475" dataDxfId="474" dataCellStyle="Eingabe 2"/>
    <tableColumn id="13" xr3:uid="{00000000-0010-0000-0400-00000D000000}" name="Spalte13" headerRowDxfId="473" dataDxfId="472" dataCellStyle="Währung">
      <calculatedColumnFormula>(((K85+M85)*12+O85+P85)*(1+$Q$9)+((L85+N85)*12))/12</calculatedColumnFormula>
    </tableColumn>
    <tableColumn id="18" xr3:uid="{00000000-0010-0000-0400-000012000000}" name="Spalte14" headerRowDxfId="471" dataDxfId="470" dataCellStyle="Währung"/>
    <tableColumn id="19" xr3:uid="{00000000-0010-0000-0400-000013000000}" name="Spalte15" headerRowDxfId="469" dataDxfId="468" dataCellStyle="Währung">
      <calculatedColumnFormula>F85*12</calculatedColumnFormula>
    </tableColumn>
    <tableColumn id="20" xr3:uid="{00000000-0010-0000-0400-000014000000}" name="Spalte16" headerRowDxfId="467" dataDxfId="466" dataCellStyle="Währung">
      <calculatedColumnFormula>Tabelle_KüchenP[[#This Row],[Spalte13]]*12</calculatedColumnFormula>
    </tableColumn>
    <tableColumn id="21" xr3:uid="{00000000-0010-0000-0400-000015000000}" name="Spalte17" headerRowDxfId="465" dataDxfId="464" dataCellStyle="Währung">
      <calculatedColumnFormula>T85-S85</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Küchenpersonal" altTextSummary="Abbildung der Personalkosten vom Küchenpersonal_x000d__x000a_"/>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elle_ReinigK" displayName="Tabelle_ReinigK" ref="A98:U105" headerRowCount="0" totalsRowShown="0" headerRowDxfId="463" dataDxfId="462" dataCellStyle="Währung">
  <tableColumns count="21">
    <tableColumn id="1" xr3:uid="{00000000-0010-0000-0500-000001000000}" name="Spalte1" headerRowDxfId="461" dataDxfId="460">
      <calculatedColumnFormula>ROW()-35</calculatedColumnFormula>
    </tableColumn>
    <tableColumn id="3" xr3:uid="{00000000-0010-0000-0500-000003000000}" name="Spalte3" headerRowDxfId="459" dataDxfId="458" dataCellStyle="Eingabe"/>
    <tableColumn id="6" xr3:uid="{00000000-0010-0000-0500-000006000000}" name="Spalte6" headerRowDxfId="457" dataDxfId="456" dataCellStyle="Eingabe"/>
    <tableColumn id="2" xr3:uid="{00000000-0010-0000-0500-000002000000}" name="Spalte2" headerRowDxfId="455" dataDxfId="454" dataCellStyle="Eingabe 2"/>
    <tableColumn id="4" xr3:uid="{00000000-0010-0000-0500-000004000000}" name="Spalte4" headerRowDxfId="453" dataDxfId="452" headerRowCellStyle="VZK" dataCellStyle="Eingabe 2"/>
    <tableColumn id="5" xr3:uid="{00000000-0010-0000-0500-000005000000}" name="Spalte5" headerRowDxfId="451" dataDxfId="450" dataCellStyle="Eingabe 2"/>
    <tableColumn id="16" xr3:uid="{00000000-0010-0000-0500-000010000000}" name="Spalte52" headerRowDxfId="449" dataDxfId="448" dataCellStyle="Eingabe"/>
    <tableColumn id="15" xr3:uid="{00000000-0010-0000-0500-00000F000000}" name="Spalte62" headerRowDxfId="447" dataDxfId="446" dataCellStyle="Eingabe"/>
    <tableColumn id="7" xr3:uid="{00000000-0010-0000-0500-000007000000}" name="Spalte7" headerRowDxfId="445" dataDxfId="444" dataCellStyle="Stunden">
      <calculatedColumnFormula>$I$14*J98</calculatedColumnFormula>
    </tableColumn>
    <tableColumn id="8" xr3:uid="{00000000-0010-0000-0500-000008000000}" name="Spalte8" headerRowDxfId="443" dataDxfId="442" headerRowCellStyle="VZK" dataCellStyle="Eingabe 2"/>
    <tableColumn id="9" xr3:uid="{00000000-0010-0000-0500-000009000000}" name="Spalte9" headerRowDxfId="441" dataDxfId="440" dataCellStyle="Eingabe 2"/>
    <tableColumn id="10" xr3:uid="{00000000-0010-0000-0500-00000A000000}" name="Spalte10" headerRowDxfId="439" dataDxfId="438" dataCellStyle="Eingabe 2"/>
    <tableColumn id="17" xr3:uid="{00000000-0010-0000-0500-000011000000}" name="Spalte103" headerRowDxfId="437" dataDxfId="436" dataCellStyle="Eingabe"/>
    <tableColumn id="14" xr3:uid="{00000000-0010-0000-0500-00000E000000}" name="Spalte102" headerRowDxfId="435" dataDxfId="434" dataCellStyle="Eingabe 2"/>
    <tableColumn id="11" xr3:uid="{00000000-0010-0000-0500-00000B000000}" name="Spalte11" headerRowDxfId="433" dataDxfId="432" dataCellStyle="Eingabe 2"/>
    <tableColumn id="12" xr3:uid="{00000000-0010-0000-0500-00000C000000}" name="Spalte12" headerRowDxfId="431" dataDxfId="430" dataCellStyle="Eingabe 2"/>
    <tableColumn id="13" xr3:uid="{00000000-0010-0000-0500-00000D000000}" name="Spalte13" headerRowDxfId="429" dataDxfId="428" dataCellStyle="Währung">
      <calculatedColumnFormula>(((K98+M98)*12+O98+P98)*(1+$Q$9)+((L98+N98)*12))/12</calculatedColumnFormula>
    </tableColumn>
    <tableColumn id="18" xr3:uid="{00000000-0010-0000-0500-000012000000}" name="Spalte14" headerRowDxfId="427" dataDxfId="426" dataCellStyle="Währung"/>
    <tableColumn id="19" xr3:uid="{00000000-0010-0000-0500-000013000000}" name="Spalte15" headerRowDxfId="425" dataDxfId="424" dataCellStyle="Währung">
      <calculatedColumnFormula>F98*12</calculatedColumnFormula>
    </tableColumn>
    <tableColumn id="20" xr3:uid="{00000000-0010-0000-0500-000014000000}" name="Spalte16" headerRowDxfId="423" dataDxfId="422" dataCellStyle="Währung">
      <calculatedColumnFormula>Tabelle_ReinigK[[#This Row],[Spalte13]]*12</calculatedColumnFormula>
    </tableColumn>
    <tableColumn id="21" xr3:uid="{00000000-0010-0000-0500-000015000000}" name="Spalte17" headerRowDxfId="421" dataDxfId="420" dataCellStyle="Währung">
      <calculatedColumnFormula>T98-S98</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Reinigungskräfte" altTextSummary="Abbildung der Personalkosten von Reinigungskräften_x000d__x000a_"/>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elle_ELeitung" displayName="Tabelle_ELeitung" ref="A109:U111" headerRowCount="0" totalsRowShown="0" headerRowDxfId="419" dataDxfId="418" dataCellStyle="Währung">
  <tableColumns count="21">
    <tableColumn id="1" xr3:uid="{00000000-0010-0000-0600-000001000000}" name="Spalte1" headerRowDxfId="417" dataDxfId="416">
      <calculatedColumnFormula>ROW()-38</calculatedColumnFormula>
    </tableColumn>
    <tableColumn id="3" xr3:uid="{00000000-0010-0000-0600-000003000000}" name="Spalte3" headerRowDxfId="415" dataDxfId="414" dataCellStyle="Eingabe"/>
    <tableColumn id="6" xr3:uid="{00000000-0010-0000-0600-000006000000}" name="Spalte6" headerRowDxfId="413" dataDxfId="412" dataCellStyle="Eingabe"/>
    <tableColumn id="2" xr3:uid="{00000000-0010-0000-0600-000002000000}" name="Spalte2" headerRowDxfId="411" dataDxfId="410" dataCellStyle="Eingabe 2"/>
    <tableColumn id="4" xr3:uid="{00000000-0010-0000-0600-000004000000}" name="Spalte4" headerRowDxfId="409" dataDxfId="408" headerRowCellStyle="VZK" dataCellStyle="Eingabe 2"/>
    <tableColumn id="5" xr3:uid="{00000000-0010-0000-0600-000005000000}" name="Spalte5" headerRowDxfId="407" dataDxfId="406" dataCellStyle="Eingabe 2"/>
    <tableColumn id="16" xr3:uid="{00000000-0010-0000-0600-000010000000}" name="Spalte52" headerRowDxfId="405" dataDxfId="404" dataCellStyle="Eingabe"/>
    <tableColumn id="15" xr3:uid="{00000000-0010-0000-0600-00000F000000}" name="Spalte62" headerRowDxfId="403" dataDxfId="402" dataCellStyle="Eingabe"/>
    <tableColumn id="7" xr3:uid="{00000000-0010-0000-0600-000007000000}" name="Spalte7" headerRowDxfId="401" dataDxfId="400" dataCellStyle="Stunden">
      <calculatedColumnFormula>$I$14*J109</calculatedColumnFormula>
    </tableColumn>
    <tableColumn id="8" xr3:uid="{00000000-0010-0000-0600-000008000000}" name="Spalte8" headerRowDxfId="399" dataDxfId="398" headerRowCellStyle="VZK" dataCellStyle="Eingabe 2"/>
    <tableColumn id="9" xr3:uid="{00000000-0010-0000-0600-000009000000}" name="Spalte9" headerRowDxfId="397" dataDxfId="396" dataCellStyle="Eingabe 2"/>
    <tableColumn id="10" xr3:uid="{00000000-0010-0000-0600-00000A000000}" name="Spalte10" headerRowDxfId="395" dataDxfId="394" dataCellStyle="Eingabe 2"/>
    <tableColumn id="17" xr3:uid="{00000000-0010-0000-0600-000011000000}" name="Spalte103" headerRowDxfId="393" dataDxfId="392" dataCellStyle="Eingabe"/>
    <tableColumn id="14" xr3:uid="{00000000-0010-0000-0600-00000E000000}" name="Spalte102" headerRowDxfId="391" dataDxfId="390" dataCellStyle="Eingabe 2"/>
    <tableColumn id="11" xr3:uid="{00000000-0010-0000-0600-00000B000000}" name="Spalte11" headerRowDxfId="389" dataDxfId="388" dataCellStyle="Eingabe 2"/>
    <tableColumn id="12" xr3:uid="{00000000-0010-0000-0600-00000C000000}" name="Spalte12" headerRowDxfId="387" dataDxfId="386" dataCellStyle="Eingabe 2"/>
    <tableColumn id="13" xr3:uid="{00000000-0010-0000-0600-00000D000000}" name="Spalte13" headerRowDxfId="385" dataDxfId="384" dataCellStyle="Währung">
      <calculatedColumnFormula>(((K109+M109)*12+O109+P109)*(1+$Q$9)+((L109+N109)*12))/12</calculatedColumnFormula>
    </tableColumn>
    <tableColumn id="18" xr3:uid="{00000000-0010-0000-0600-000012000000}" name="Spalte14" headerRowDxfId="383" dataDxfId="382" dataCellStyle="Währung"/>
    <tableColumn id="19" xr3:uid="{00000000-0010-0000-0600-000013000000}" name="Spalte15" headerRowDxfId="381" dataDxfId="380" dataCellStyle="Währung">
      <calculatedColumnFormula>F109*12</calculatedColumnFormula>
    </tableColumn>
    <tableColumn id="20" xr3:uid="{00000000-0010-0000-0600-000014000000}" name="Spalte16" headerRowDxfId="379" dataDxfId="378" dataCellStyle="Währung">
      <calculatedColumnFormula>Tabelle_ELeitung[[#This Row],[Spalte13]]*12</calculatedColumnFormula>
    </tableColumn>
    <tableColumn id="21" xr3:uid="{00000000-0010-0000-0600-000015000000}" name="Spalte17" headerRowDxfId="377" dataDxfId="376" dataCellStyle="Währung">
      <calculatedColumnFormula>T109-S109</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Einrichtungsleitung" altTextSummary="Abbildung der Personalkosten von der Einrichtungsleitung_x000d__x000a_"/>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elle_Verwaltung" displayName="Tabelle_Verwaltung" ref="A122:U126" headerRowCount="0" totalsRowShown="0" headerRowDxfId="375" dataDxfId="374" dataCellStyle="Währung">
  <tableColumns count="21">
    <tableColumn id="1" xr3:uid="{00000000-0010-0000-0700-000001000000}" name="Spalte1" headerRowDxfId="373" dataDxfId="372">
      <calculatedColumnFormula>ROW()-45</calculatedColumnFormula>
    </tableColumn>
    <tableColumn id="3" xr3:uid="{00000000-0010-0000-0700-000003000000}" name="Spalte3" headerRowDxfId="371" dataDxfId="370" dataCellStyle="Eingabe"/>
    <tableColumn id="6" xr3:uid="{00000000-0010-0000-0700-000006000000}" name="Spalte6" headerRowDxfId="369" dataDxfId="368" dataCellStyle="Eingabe"/>
    <tableColumn id="2" xr3:uid="{00000000-0010-0000-0700-000002000000}" name="Spalte2" headerRowDxfId="367" dataDxfId="366" dataCellStyle="Eingabe 2"/>
    <tableColumn id="4" xr3:uid="{00000000-0010-0000-0700-000004000000}" name="Spalte4" headerRowDxfId="365" dataDxfId="364" headerRowCellStyle="VZK" dataCellStyle="Eingabe 2"/>
    <tableColumn id="5" xr3:uid="{00000000-0010-0000-0700-000005000000}" name="Spalte5" headerRowDxfId="363" dataDxfId="362" dataCellStyle="Eingabe 2"/>
    <tableColumn id="16" xr3:uid="{00000000-0010-0000-0700-000010000000}" name="Spalte52" headerRowDxfId="361" dataDxfId="360" dataCellStyle="Eingabe"/>
    <tableColumn id="15" xr3:uid="{00000000-0010-0000-0700-00000F000000}" name="Spalte62" headerRowDxfId="359" dataDxfId="358" dataCellStyle="Eingabe"/>
    <tableColumn id="7" xr3:uid="{00000000-0010-0000-0700-000007000000}" name="Spalte7" headerRowDxfId="357" dataDxfId="356" dataCellStyle="Stunden">
      <calculatedColumnFormula>$I$14*J122</calculatedColumnFormula>
    </tableColumn>
    <tableColumn id="8" xr3:uid="{00000000-0010-0000-0700-000008000000}" name="Spalte8" headerRowDxfId="355" dataDxfId="354" headerRowCellStyle="VZK" dataCellStyle="Eingabe 2"/>
    <tableColumn id="9" xr3:uid="{00000000-0010-0000-0700-000009000000}" name="Spalte9" headerRowDxfId="353" dataDxfId="352" dataCellStyle="Eingabe 2"/>
    <tableColumn id="10" xr3:uid="{00000000-0010-0000-0700-00000A000000}" name="Spalte10" headerRowDxfId="351" dataDxfId="350" dataCellStyle="Eingabe 2"/>
    <tableColumn id="17" xr3:uid="{00000000-0010-0000-0700-000011000000}" name="Spalte103" headerRowDxfId="349" dataDxfId="348" dataCellStyle="Eingabe"/>
    <tableColumn id="14" xr3:uid="{00000000-0010-0000-0700-00000E000000}" name="Spalte102" headerRowDxfId="347" dataDxfId="346" dataCellStyle="Eingabe 2"/>
    <tableColumn id="11" xr3:uid="{00000000-0010-0000-0700-00000B000000}" name="Spalte11" headerRowDxfId="345" dataDxfId="344" dataCellStyle="Eingabe 2"/>
    <tableColumn id="12" xr3:uid="{00000000-0010-0000-0700-00000C000000}" name="Spalte12" headerRowDxfId="343" dataDxfId="342" dataCellStyle="Eingabe 2"/>
    <tableColumn id="13" xr3:uid="{00000000-0010-0000-0700-00000D000000}" name="Spalte13" headerRowDxfId="341" dataDxfId="340" dataCellStyle="Währung">
      <calculatedColumnFormula>(((K122+M122)*12+O122+P122)*(1+$Q$9)+((L122+N122)*12))/12</calculatedColumnFormula>
    </tableColumn>
    <tableColumn id="18" xr3:uid="{00000000-0010-0000-0700-000012000000}" name="Spalte14" headerRowDxfId="339" dataDxfId="338" dataCellStyle="Währung"/>
    <tableColumn id="19" xr3:uid="{00000000-0010-0000-0700-000013000000}" name="Spalte15" headerRowDxfId="337" dataDxfId="336" dataCellStyle="Währung">
      <calculatedColumnFormula>F122*12</calculatedColumnFormula>
    </tableColumn>
    <tableColumn id="20" xr3:uid="{00000000-0010-0000-0700-000014000000}" name="Spalte16" headerRowDxfId="335" dataDxfId="334" dataCellStyle="Währung">
      <calculatedColumnFormula>Tabelle_Verwaltung[[#This Row],[Spalte13]]*12</calculatedColumnFormula>
    </tableColumn>
    <tableColumn id="21" xr3:uid="{00000000-0010-0000-0700-000015000000}" name="Spalte17" headerRowDxfId="333" dataDxfId="332" dataCellStyle="Währung">
      <calculatedColumnFormula>T122-S122</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Verwaltung" altTextSummary="Abbildung der Personalkosten von Verwaltungspersonal_x000d__x000a_"/>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Tabelle_QM" displayName="Tabelle_QM" ref="A139:U141" headerRowCount="0" totalsRowShown="0" headerRowDxfId="331" dataDxfId="330" dataCellStyle="Währung">
  <tableColumns count="21">
    <tableColumn id="1" xr3:uid="{00000000-0010-0000-0800-000001000000}" name="Spalte1" headerRowDxfId="329" dataDxfId="328">
      <calculatedColumnFormula>ROW()-53</calculatedColumnFormula>
    </tableColumn>
    <tableColumn id="3" xr3:uid="{00000000-0010-0000-0800-000003000000}" name="Spalte3" headerRowDxfId="327" dataDxfId="326" dataCellStyle="Eingabe"/>
    <tableColumn id="6" xr3:uid="{00000000-0010-0000-0800-000006000000}" name="Spalte6" headerRowDxfId="325" dataDxfId="324" dataCellStyle="Eingabe"/>
    <tableColumn id="2" xr3:uid="{00000000-0010-0000-0800-000002000000}" name="Spalte2" headerRowDxfId="323" dataDxfId="322" dataCellStyle="Eingabe 2"/>
    <tableColumn id="4" xr3:uid="{00000000-0010-0000-0800-000004000000}" name="Spalte4" headerRowDxfId="321" dataDxfId="320" headerRowCellStyle="VZK" dataCellStyle="Eingabe 2"/>
    <tableColumn id="5" xr3:uid="{00000000-0010-0000-0800-000005000000}" name="Spalte5" headerRowDxfId="319" dataDxfId="318" dataCellStyle="Eingabe 2"/>
    <tableColumn id="16" xr3:uid="{00000000-0010-0000-0800-000010000000}" name="Spalte52" headerRowDxfId="317" dataDxfId="316" dataCellStyle="Eingabe"/>
    <tableColumn id="15" xr3:uid="{00000000-0010-0000-0800-00000F000000}" name="Spalte62" headerRowDxfId="315" dataDxfId="314" dataCellStyle="Eingabe"/>
    <tableColumn id="7" xr3:uid="{00000000-0010-0000-0800-000007000000}" name="Spalte7" headerRowDxfId="313" dataDxfId="312" dataCellStyle="Stunden">
      <calculatedColumnFormula>$I$14*J139</calculatedColumnFormula>
    </tableColumn>
    <tableColumn id="8" xr3:uid="{00000000-0010-0000-0800-000008000000}" name="Spalte8" headerRowDxfId="311" dataDxfId="310" headerRowCellStyle="VZK" dataCellStyle="Eingabe 2"/>
    <tableColumn id="9" xr3:uid="{00000000-0010-0000-0800-000009000000}" name="Spalte9" headerRowDxfId="309" dataDxfId="308" dataCellStyle="Eingabe 2"/>
    <tableColumn id="10" xr3:uid="{00000000-0010-0000-0800-00000A000000}" name="Spalte10" headerRowDxfId="307" dataDxfId="306" dataCellStyle="Eingabe 2"/>
    <tableColumn id="17" xr3:uid="{00000000-0010-0000-0800-000011000000}" name="Spalte103" headerRowDxfId="305" dataDxfId="304" dataCellStyle="Eingabe"/>
    <tableColumn id="14" xr3:uid="{00000000-0010-0000-0800-00000E000000}" name="Spalte102" headerRowDxfId="303" dataDxfId="302" dataCellStyle="Eingabe 2"/>
    <tableColumn id="11" xr3:uid="{00000000-0010-0000-0800-00000B000000}" name="Spalte11" headerRowDxfId="301" dataDxfId="300" dataCellStyle="Eingabe 2"/>
    <tableColumn id="12" xr3:uid="{00000000-0010-0000-0800-00000C000000}" name="Spalte12" headerRowDxfId="299" dataDxfId="298" dataCellStyle="Eingabe 2"/>
    <tableColumn id="13" xr3:uid="{00000000-0010-0000-0800-00000D000000}" name="Spalte13" headerRowDxfId="297" dataDxfId="296" dataCellStyle="Währung">
      <calculatedColumnFormula>(((K139+M139)*12+O139+P139)*(1+$Q$9)+((L139+N139)*12))/12</calculatedColumnFormula>
    </tableColumn>
    <tableColumn id="18" xr3:uid="{00000000-0010-0000-0800-000012000000}" name="Spalte14" headerRowDxfId="295" dataDxfId="294" dataCellStyle="Währung"/>
    <tableColumn id="19" xr3:uid="{00000000-0010-0000-0800-000013000000}" name="Spalte15" headerRowDxfId="293" dataDxfId="292" dataCellStyle="Währung">
      <calculatedColumnFormula>F139*12</calculatedColumnFormula>
    </tableColumn>
    <tableColumn id="20" xr3:uid="{00000000-0010-0000-0800-000014000000}" name="Spalte16" headerRowDxfId="291" dataDxfId="290" dataCellStyle="Währung">
      <calculatedColumnFormula>Tabelle_QM[[#This Row],[Spalte13]]*12</calculatedColumnFormula>
    </tableColumn>
    <tableColumn id="21" xr3:uid="{00000000-0010-0000-0800-000015000000}" name="Spalte17" headerRowDxfId="289" dataDxfId="288" dataCellStyle="Währung">
      <calculatedColumnFormula>T139-S139</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Qualitätsmanagement" altTextSummary="Abbildung der Personalkosten vom Qualitätsmanagementpersonal_x000d__x000a_"/>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9000000}" name="Tabelle_TechnP" displayName="Tabelle_TechnP" ref="A130:U133" headerRowCount="0" totalsRowShown="0" headerRowDxfId="287" dataDxfId="286" dataCellStyle="Währung">
  <tableColumns count="21">
    <tableColumn id="1" xr3:uid="{00000000-0010-0000-0900-000001000000}" name="Spalte1" headerRowDxfId="285" dataDxfId="284">
      <calculatedColumnFormula>ROW()-48</calculatedColumnFormula>
    </tableColumn>
    <tableColumn id="3" xr3:uid="{00000000-0010-0000-0900-000003000000}" name="Spalte3" headerRowDxfId="283" dataDxfId="282" dataCellStyle="Eingabe"/>
    <tableColumn id="6" xr3:uid="{00000000-0010-0000-0900-000006000000}" name="Spalte6" headerRowDxfId="281" dataDxfId="280" dataCellStyle="Eingabe"/>
    <tableColumn id="2" xr3:uid="{00000000-0010-0000-0900-000002000000}" name="Spalte2" headerRowDxfId="279" dataDxfId="278" dataCellStyle="Eingabe 2"/>
    <tableColumn id="4" xr3:uid="{00000000-0010-0000-0900-000004000000}" name="Spalte4" headerRowDxfId="277" dataDxfId="276" headerRowCellStyle="VZK" dataCellStyle="Eingabe 2"/>
    <tableColumn id="5" xr3:uid="{00000000-0010-0000-0900-000005000000}" name="Spalte5" headerRowDxfId="275" dataDxfId="274" dataCellStyle="Eingabe 2"/>
    <tableColumn id="16" xr3:uid="{00000000-0010-0000-0900-000010000000}" name="Spalte52" headerRowDxfId="273" dataDxfId="272" dataCellStyle="Eingabe"/>
    <tableColumn id="15" xr3:uid="{00000000-0010-0000-0900-00000F000000}" name="Spalte62" headerRowDxfId="271" dataDxfId="270" dataCellStyle="Eingabe"/>
    <tableColumn id="7" xr3:uid="{00000000-0010-0000-0900-000007000000}" name="Spalte7" headerRowDxfId="269" dataDxfId="268" dataCellStyle="Stunden">
      <calculatedColumnFormula>$I$14*J130</calculatedColumnFormula>
    </tableColumn>
    <tableColumn id="8" xr3:uid="{00000000-0010-0000-0900-000008000000}" name="Spalte8" headerRowDxfId="267" dataDxfId="266" headerRowCellStyle="VZK" dataCellStyle="Eingabe 2"/>
    <tableColumn id="9" xr3:uid="{00000000-0010-0000-0900-000009000000}" name="Spalte9" headerRowDxfId="265" dataDxfId="264" dataCellStyle="Eingabe 2"/>
    <tableColumn id="10" xr3:uid="{00000000-0010-0000-0900-00000A000000}" name="Spalte10" headerRowDxfId="263" dataDxfId="262" dataCellStyle="Eingabe 2"/>
    <tableColumn id="17" xr3:uid="{00000000-0010-0000-0900-000011000000}" name="Spalte103" headerRowDxfId="261" dataDxfId="260" dataCellStyle="Eingabe"/>
    <tableColumn id="14" xr3:uid="{00000000-0010-0000-0900-00000E000000}" name="Spalte102" headerRowDxfId="259" dataDxfId="258" dataCellStyle="Eingabe 2"/>
    <tableColumn id="11" xr3:uid="{00000000-0010-0000-0900-00000B000000}" name="Spalte11" headerRowDxfId="257" dataDxfId="256" dataCellStyle="Eingabe 2"/>
    <tableColumn id="12" xr3:uid="{00000000-0010-0000-0900-00000C000000}" name="Spalte12" headerRowDxfId="255" dataDxfId="254" dataCellStyle="Eingabe 2"/>
    <tableColumn id="13" xr3:uid="{00000000-0010-0000-0900-00000D000000}" name="Spalte13" headerRowDxfId="253" dataDxfId="252" dataCellStyle="Währung">
      <calculatedColumnFormula>(((K130+M130)*12+O130+P130)*(1+$Q$9)+((L130+N130)*12))/12</calculatedColumnFormula>
    </tableColumn>
    <tableColumn id="18" xr3:uid="{00000000-0010-0000-0900-000012000000}" name="Spalte14" headerRowDxfId="251" dataDxfId="250" dataCellStyle="Währung"/>
    <tableColumn id="19" xr3:uid="{00000000-0010-0000-0900-000013000000}" name="Spalte15" headerRowDxfId="249" dataDxfId="248" dataCellStyle="Währung">
      <calculatedColumnFormula>F130*12</calculatedColumnFormula>
    </tableColumn>
    <tableColumn id="20" xr3:uid="{00000000-0010-0000-0900-000014000000}" name="Spalte16" headerRowDxfId="247" dataDxfId="246" dataCellStyle="Währung">
      <calculatedColumnFormula>Tabelle_TechnP[[#This Row],[Spalte13]]*12</calculatedColumnFormula>
    </tableColumn>
    <tableColumn id="21" xr3:uid="{00000000-0010-0000-0900-000015000000}" name="Spalte17" headerRowDxfId="245" dataDxfId="244" dataCellStyle="Währung">
      <calculatedColumnFormula>T130-S130</calculatedColumnFormula>
    </tableColumn>
  </tableColumns>
  <tableStyleInfo name="Tabellenformat 1" showFirstColumn="0" showLastColumn="0" showRowStripes="1" showColumnStripes="0"/>
  <extLst>
    <ext xmlns:x14="http://schemas.microsoft.com/office/spreadsheetml/2009/9/main" uri="{504A1905-F514-4f6f-8877-14C23A59335A}">
      <x14:table altText="Personalkostennachweis technisches Personal" altTextSummary="Abbildung der Personalkosten von technischem Personal_x000d__x000a_"/>
    </ext>
  </extLst>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aok.de/gp/fileadmin/user_upload/Pflege/Stationaere_Pflege/Vollstationaere_Pflege/thr_PSK_Beschluss_Umsetzung_Personalbemessung_113c_SGB_XI.pdf"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aok.de/gp/stationaere-pflege/kurzzeitpflege" TargetMode="External"/><Relationship Id="rId1" Type="http://schemas.openxmlformats.org/officeDocument/2006/relationships/hyperlink" Target="https://www.aok.de/gp/stationaere-pflege/vollstationaere-pfleg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hesse@lrahbn.thueringen.de" TargetMode="External"/><Relationship Id="rId13" Type="http://schemas.openxmlformats.org/officeDocument/2006/relationships/hyperlink" Target="mailto:sozialamt@wartburgkreis.de" TargetMode="External"/><Relationship Id="rId18" Type="http://schemas.openxmlformats.org/officeDocument/2006/relationships/hyperlink" Target="mailto:fb.soziales@lrasok.thueringen.de" TargetMode="External"/><Relationship Id="rId26" Type="http://schemas.openxmlformats.org/officeDocument/2006/relationships/hyperlink" Target="mailto:sozialamt@kyffhaeuser.de" TargetMode="External"/><Relationship Id="rId3" Type="http://schemas.openxmlformats.org/officeDocument/2006/relationships/hyperlink" Target="mailto:martin.boehme@kbs.de" TargetMode="External"/><Relationship Id="rId21" Type="http://schemas.openxmlformats.org/officeDocument/2006/relationships/hyperlink" Target="mailto:sozialamt@kreis-eic.de" TargetMode="External"/><Relationship Id="rId34" Type="http://schemas.openxmlformats.org/officeDocument/2006/relationships/vmlDrawing" Target="../drawings/vmlDrawing1.vml"/><Relationship Id="rId7" Type="http://schemas.openxmlformats.org/officeDocument/2006/relationships/hyperlink" Target="mailto:stefan.koschine@barmer.de" TargetMode="External"/><Relationship Id="rId12" Type="http://schemas.openxmlformats.org/officeDocument/2006/relationships/hyperlink" Target="mailto:post.sozialamt@wl.thueringen.de" TargetMode="External"/><Relationship Id="rId17" Type="http://schemas.openxmlformats.org/officeDocument/2006/relationships/hyperlink" Target="mailto:heike.voigt@kreis-slf.de" TargetMode="External"/><Relationship Id="rId25" Type="http://schemas.openxmlformats.org/officeDocument/2006/relationships/hyperlink" Target="mailto:V.Hartleb-Kulbe@kyffhaeuser.de" TargetMode="External"/><Relationship Id="rId33" Type="http://schemas.openxmlformats.org/officeDocument/2006/relationships/hyperlink" Target="mailto:leon.hesse@plus.aok.de" TargetMode="External"/><Relationship Id="rId2" Type="http://schemas.openxmlformats.org/officeDocument/2006/relationships/hyperlink" Target="mailto:marco.duwe@ikk-classic.de" TargetMode="External"/><Relationship Id="rId16" Type="http://schemas.openxmlformats.org/officeDocument/2006/relationships/hyperlink" Target="mailto:b.malsch@lra-sm.de" TargetMode="External"/><Relationship Id="rId20" Type="http://schemas.openxmlformats.org/officeDocument/2006/relationships/hyperlink" Target="mailto:sozialamt@landkreis-greiz.de" TargetMode="External"/><Relationship Id="rId29" Type="http://schemas.openxmlformats.org/officeDocument/2006/relationships/hyperlink" Target="mailto:sabine.horvath@plus.aok.de" TargetMode="External"/><Relationship Id="rId1" Type="http://schemas.openxmlformats.org/officeDocument/2006/relationships/hyperlink" Target="mailto:Annett.Hoyer@bkkmitte.de" TargetMode="External"/><Relationship Id="rId6" Type="http://schemas.openxmlformats.org/officeDocument/2006/relationships/hyperlink" Target="mailto:entgelt.stat.pflege.thg@vdek.com" TargetMode="External"/><Relationship Id="rId11" Type="http://schemas.openxmlformats.org/officeDocument/2006/relationships/hyperlink" Target="mailto:soziales@erfurt.de" TargetMode="External"/><Relationship Id="rId24" Type="http://schemas.openxmlformats.org/officeDocument/2006/relationships/hyperlink" Target="mailto:sozialhilfe@altenburgerland.de" TargetMode="External"/><Relationship Id="rId32" Type="http://schemas.openxmlformats.org/officeDocument/2006/relationships/hyperlink" Target="mailto:iris.albold@plus.aok.de" TargetMode="External"/><Relationship Id="rId5" Type="http://schemas.openxmlformats.org/officeDocument/2006/relationships/hyperlink" Target="mailto:Joerg.Uthmann@pkv.de" TargetMode="External"/><Relationship Id="rId15" Type="http://schemas.openxmlformats.org/officeDocument/2006/relationships/hyperlink" Target="mailto:sozialamt@lra-soemmerda.de" TargetMode="External"/><Relationship Id="rId23" Type="http://schemas.openxmlformats.org/officeDocument/2006/relationships/hyperlink" Target="mailto:sozial@kreis-gth.de" TargetMode="External"/><Relationship Id="rId28" Type="http://schemas.openxmlformats.org/officeDocument/2006/relationships/hyperlink" Target="mailto:verhandlungensgbxi@stadtweimar.de" TargetMode="External"/><Relationship Id="rId10" Type="http://schemas.openxmlformats.org/officeDocument/2006/relationships/hyperlink" Target="mailto:sozialplanung@lrandh.thueringen.de" TargetMode="External"/><Relationship Id="rId19" Type="http://schemas.openxmlformats.org/officeDocument/2006/relationships/hyperlink" Target="mailto:sozialamt@ilm-kreis.de" TargetMode="External"/><Relationship Id="rId31" Type="http://schemas.openxmlformats.org/officeDocument/2006/relationships/hyperlink" Target="mailto:susanne.schweickert@plus.aok.de" TargetMode="External"/><Relationship Id="rId4" Type="http://schemas.openxmlformats.org/officeDocument/2006/relationships/hyperlink" Target="mailto:Stephan.Fonfara@svlfg.de" TargetMode="External"/><Relationship Id="rId9" Type="http://schemas.openxmlformats.org/officeDocument/2006/relationships/hyperlink" Target="mailto:koehleri@lrahbn.thueringen.de" TargetMode="External"/><Relationship Id="rId14" Type="http://schemas.openxmlformats.org/officeDocument/2006/relationships/hyperlink" Target="mailto:g.richter@lrauh.thueringen.de" TargetMode="External"/><Relationship Id="rId22" Type="http://schemas.openxmlformats.org/officeDocument/2006/relationships/hyperlink" Target="mailto:sa@lrashk.thueringen.de" TargetMode="External"/><Relationship Id="rId27" Type="http://schemas.openxmlformats.org/officeDocument/2006/relationships/hyperlink" Target="mailto:sozialamt@lkson.de" TargetMode="External"/><Relationship Id="rId30" Type="http://schemas.openxmlformats.org/officeDocument/2006/relationships/hyperlink" Target="mailto:patrick.haupt@plus.aok.de" TargetMode="External"/><Relationship Id="rId35"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gkv-spitzenverband.de/media/dokumente/pflegeversicherung/richtlinien__vereinbarungen__formulare/rahmenvertraege__richlinien_und_bundesempfehlungen/2023_02_22_Empfehlungen_nach_113c_Abs_4_SGB_XI.pdf" TargetMode="External"/><Relationship Id="rId1" Type="http://schemas.openxmlformats.org/officeDocument/2006/relationships/hyperlink" Target="https://www.sozialgesetzbuch-sgb.de/sgbxi/113c.html"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comments" Target="../comments3.xml"/><Relationship Id="rId2" Type="http://schemas.openxmlformats.org/officeDocument/2006/relationships/vmlDrawing" Target="../drawings/vmlDrawing3.vml"/><Relationship Id="rId16" Type="http://schemas.openxmlformats.org/officeDocument/2006/relationships/table" Target="../tables/table14.xml"/><Relationship Id="rId1" Type="http://schemas.openxmlformats.org/officeDocument/2006/relationships/drawing" Target="../drawings/drawing2.xm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aok.de/gp/entlohnung-nach-tarif/tarifuebersicht/regional-uebliches-entlohnungsniveau-in-der-pflege?regionalize=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81BC-9F97-4082-A712-D1BE15C6D997}">
  <sheetPr>
    <tabColor theme="0" tint="-0.34998626667073579"/>
  </sheetPr>
  <dimension ref="A1:D55"/>
  <sheetViews>
    <sheetView showGridLines="0" view="pageBreakPreview" zoomScaleNormal="100" zoomScaleSheetLayoutView="100" workbookViewId="0">
      <selection activeCell="C44" sqref="C44"/>
    </sheetView>
  </sheetViews>
  <sheetFormatPr baseColWidth="10" defaultRowHeight="13.2" x14ac:dyDescent="0.25"/>
  <cols>
    <col min="1" max="1" width="68.5546875" bestFit="1" customWidth="1"/>
    <col min="2" max="2" width="48.5546875" bestFit="1" customWidth="1"/>
    <col min="3" max="3" width="19.44140625" bestFit="1" customWidth="1"/>
    <col min="4" max="4" width="20" bestFit="1" customWidth="1"/>
  </cols>
  <sheetData>
    <row r="1" spans="1:4" ht="44.25" customHeight="1" thickBot="1" x14ac:dyDescent="0.3">
      <c r="A1" s="988" t="s">
        <v>820</v>
      </c>
      <c r="B1" s="989"/>
      <c r="C1" s="989"/>
      <c r="D1" s="990"/>
    </row>
    <row r="2" spans="1:4" ht="13.8" thickBot="1" x14ac:dyDescent="0.3"/>
    <row r="3" spans="1:4" ht="13.8" thickBot="1" x14ac:dyDescent="0.3">
      <c r="A3" s="776" t="s">
        <v>818</v>
      </c>
      <c r="B3" s="777" t="s">
        <v>816</v>
      </c>
      <c r="C3" s="777" t="s">
        <v>817</v>
      </c>
      <c r="D3" s="778" t="s">
        <v>819</v>
      </c>
    </row>
    <row r="4" spans="1:4" x14ac:dyDescent="0.25">
      <c r="A4" s="796" t="s">
        <v>821</v>
      </c>
      <c r="B4" s="908" t="s">
        <v>694</v>
      </c>
      <c r="C4" s="908" t="s">
        <v>822</v>
      </c>
      <c r="D4" s="790">
        <v>45405</v>
      </c>
    </row>
    <row r="5" spans="1:4" x14ac:dyDescent="0.25">
      <c r="A5" s="797" t="s">
        <v>826</v>
      </c>
      <c r="B5" s="785" t="s">
        <v>827</v>
      </c>
      <c r="C5" s="785" t="s">
        <v>828</v>
      </c>
      <c r="D5" s="791">
        <v>45526</v>
      </c>
    </row>
    <row r="6" spans="1:4" x14ac:dyDescent="0.25">
      <c r="A6" s="798" t="s">
        <v>831</v>
      </c>
      <c r="B6" s="812" t="s">
        <v>600</v>
      </c>
      <c r="C6" s="812" t="s">
        <v>832</v>
      </c>
      <c r="D6" s="791">
        <v>45526</v>
      </c>
    </row>
    <row r="7" spans="1:4" x14ac:dyDescent="0.25">
      <c r="A7" s="797" t="s">
        <v>842</v>
      </c>
      <c r="B7" s="785" t="s">
        <v>843</v>
      </c>
      <c r="C7" s="785" t="s">
        <v>844</v>
      </c>
      <c r="D7" s="791">
        <v>45544</v>
      </c>
    </row>
    <row r="8" spans="1:4" x14ac:dyDescent="0.25">
      <c r="A8" s="797" t="s">
        <v>847</v>
      </c>
      <c r="B8" s="785" t="s">
        <v>848</v>
      </c>
      <c r="C8" s="785" t="s">
        <v>849</v>
      </c>
      <c r="D8" s="791">
        <v>45544</v>
      </c>
    </row>
    <row r="9" spans="1:4" ht="26.4" x14ac:dyDescent="0.25">
      <c r="A9" s="797" t="s">
        <v>853</v>
      </c>
      <c r="B9" s="785" t="s">
        <v>283</v>
      </c>
      <c r="C9" s="785" t="s">
        <v>854</v>
      </c>
      <c r="D9" s="791">
        <v>45589</v>
      </c>
    </row>
    <row r="10" spans="1:4" x14ac:dyDescent="0.25">
      <c r="A10" s="797" t="s">
        <v>855</v>
      </c>
      <c r="B10" s="785" t="s">
        <v>856</v>
      </c>
      <c r="C10" s="785"/>
      <c r="D10" s="791">
        <v>45643</v>
      </c>
    </row>
    <row r="11" spans="1:4" x14ac:dyDescent="0.25">
      <c r="A11" s="797" t="s">
        <v>857</v>
      </c>
      <c r="B11" s="785" t="s">
        <v>843</v>
      </c>
      <c r="C11" s="785"/>
      <c r="D11" s="791">
        <v>45643</v>
      </c>
    </row>
    <row r="12" spans="1:4" x14ac:dyDescent="0.25">
      <c r="A12" s="798" t="s">
        <v>859</v>
      </c>
      <c r="B12" s="812" t="s">
        <v>860</v>
      </c>
      <c r="C12" s="785"/>
      <c r="D12" s="791">
        <v>45643</v>
      </c>
    </row>
    <row r="13" spans="1:4" ht="26.4" x14ac:dyDescent="0.25">
      <c r="A13" s="798" t="s">
        <v>861</v>
      </c>
      <c r="B13" s="909" t="s">
        <v>868</v>
      </c>
      <c r="C13" s="785"/>
      <c r="D13" s="791">
        <v>45643</v>
      </c>
    </row>
    <row r="14" spans="1:4" x14ac:dyDescent="0.25">
      <c r="A14" s="797" t="s">
        <v>865</v>
      </c>
      <c r="B14" s="785" t="s">
        <v>599</v>
      </c>
      <c r="C14" s="785"/>
      <c r="D14" s="791">
        <v>45645</v>
      </c>
    </row>
    <row r="15" spans="1:4" x14ac:dyDescent="0.25">
      <c r="A15" s="797" t="s">
        <v>866</v>
      </c>
      <c r="B15" s="785" t="s">
        <v>285</v>
      </c>
      <c r="C15" s="785" t="s">
        <v>867</v>
      </c>
      <c r="D15" s="791">
        <v>45649</v>
      </c>
    </row>
    <row r="16" spans="1:4" x14ac:dyDescent="0.25">
      <c r="A16" s="797" t="s">
        <v>869</v>
      </c>
      <c r="B16" s="785" t="s">
        <v>599</v>
      </c>
      <c r="C16" s="785"/>
      <c r="D16" s="791">
        <v>45701</v>
      </c>
    </row>
    <row r="17" spans="1:4" x14ac:dyDescent="0.25">
      <c r="A17" s="798" t="s">
        <v>873</v>
      </c>
      <c r="B17" s="812" t="s">
        <v>874</v>
      </c>
      <c r="C17" s="785"/>
      <c r="D17" s="791">
        <v>45737</v>
      </c>
    </row>
    <row r="18" spans="1:4" x14ac:dyDescent="0.25">
      <c r="A18" s="798" t="s">
        <v>875</v>
      </c>
      <c r="B18" s="812" t="s">
        <v>876</v>
      </c>
      <c r="C18" s="785"/>
      <c r="D18" s="791">
        <v>45737</v>
      </c>
    </row>
    <row r="19" spans="1:4" x14ac:dyDescent="0.25">
      <c r="A19" s="797" t="s">
        <v>879</v>
      </c>
      <c r="B19" s="785" t="s">
        <v>283</v>
      </c>
      <c r="C19" s="785" t="s">
        <v>880</v>
      </c>
      <c r="D19" s="791">
        <v>45748</v>
      </c>
    </row>
    <row r="20" spans="1:4" x14ac:dyDescent="0.25">
      <c r="A20" s="798" t="s">
        <v>882</v>
      </c>
      <c r="B20" s="812" t="s">
        <v>883</v>
      </c>
      <c r="C20" s="812" t="s">
        <v>884</v>
      </c>
      <c r="D20" s="791">
        <v>45748</v>
      </c>
    </row>
    <row r="21" spans="1:4" x14ac:dyDescent="0.25">
      <c r="A21" s="798" t="s">
        <v>885</v>
      </c>
      <c r="B21" s="812" t="s">
        <v>283</v>
      </c>
      <c r="C21" s="812" t="s">
        <v>886</v>
      </c>
      <c r="D21" s="791">
        <v>45748</v>
      </c>
    </row>
    <row r="22" spans="1:4" x14ac:dyDescent="0.25">
      <c r="A22" s="798" t="s">
        <v>910</v>
      </c>
      <c r="B22" s="812" t="s">
        <v>911</v>
      </c>
      <c r="C22" s="812" t="s">
        <v>912</v>
      </c>
      <c r="D22" s="791">
        <v>45748</v>
      </c>
    </row>
    <row r="23" spans="1:4" x14ac:dyDescent="0.25">
      <c r="A23" s="798" t="s">
        <v>914</v>
      </c>
      <c r="B23" s="812" t="s">
        <v>913</v>
      </c>
      <c r="C23" s="812" t="s">
        <v>912</v>
      </c>
      <c r="D23" s="791">
        <v>45748</v>
      </c>
    </row>
    <row r="24" spans="1:4" x14ac:dyDescent="0.25">
      <c r="A24" s="798" t="s">
        <v>915</v>
      </c>
      <c r="B24" s="812" t="s">
        <v>911</v>
      </c>
      <c r="C24" s="812" t="s">
        <v>916</v>
      </c>
      <c r="D24" s="791">
        <v>45748</v>
      </c>
    </row>
    <row r="25" spans="1:4" x14ac:dyDescent="0.25">
      <c r="A25" s="797" t="s">
        <v>917</v>
      </c>
      <c r="B25" s="785" t="s">
        <v>918</v>
      </c>
      <c r="C25" s="785" t="s">
        <v>816</v>
      </c>
      <c r="D25" s="791">
        <v>45749</v>
      </c>
    </row>
    <row r="26" spans="1:4" x14ac:dyDescent="0.25">
      <c r="A26" s="797" t="s">
        <v>921</v>
      </c>
      <c r="B26" s="785" t="s">
        <v>911</v>
      </c>
      <c r="C26" s="785" t="s">
        <v>922</v>
      </c>
      <c r="D26" s="791">
        <v>45754</v>
      </c>
    </row>
    <row r="27" spans="1:4" ht="26.4" x14ac:dyDescent="0.25">
      <c r="A27" s="797" t="s">
        <v>923</v>
      </c>
      <c r="B27" s="785" t="s">
        <v>911</v>
      </c>
      <c r="C27" s="785" t="s">
        <v>924</v>
      </c>
      <c r="D27" s="791">
        <v>45754</v>
      </c>
    </row>
    <row r="28" spans="1:4" x14ac:dyDescent="0.25">
      <c r="A28" s="797" t="s">
        <v>929</v>
      </c>
      <c r="B28" s="785" t="s">
        <v>911</v>
      </c>
      <c r="C28" s="785" t="s">
        <v>930</v>
      </c>
      <c r="D28" s="791">
        <v>45754</v>
      </c>
    </row>
    <row r="29" spans="1:4" ht="26.4" x14ac:dyDescent="0.25">
      <c r="A29" s="797" t="s">
        <v>932</v>
      </c>
      <c r="B29" s="785" t="s">
        <v>283</v>
      </c>
      <c r="C29" s="785" t="s">
        <v>930</v>
      </c>
      <c r="D29" s="791">
        <v>45754</v>
      </c>
    </row>
    <row r="30" spans="1:4" x14ac:dyDescent="0.25">
      <c r="A30" s="890" t="s">
        <v>936</v>
      </c>
      <c r="B30" s="785" t="s">
        <v>935</v>
      </c>
      <c r="C30" s="785" t="s">
        <v>939</v>
      </c>
      <c r="D30" s="791">
        <v>45772</v>
      </c>
    </row>
    <row r="31" spans="1:4" x14ac:dyDescent="0.25">
      <c r="A31" s="890" t="s">
        <v>937</v>
      </c>
      <c r="B31" s="785" t="s">
        <v>938</v>
      </c>
      <c r="C31" s="785"/>
      <c r="D31" s="792"/>
    </row>
    <row r="32" spans="1:4" x14ac:dyDescent="0.25">
      <c r="A32" s="797" t="s">
        <v>940</v>
      </c>
      <c r="B32" s="785" t="s">
        <v>942</v>
      </c>
      <c r="C32" s="785" t="s">
        <v>816</v>
      </c>
      <c r="D32" s="791">
        <v>45772</v>
      </c>
    </row>
    <row r="33" spans="1:4" x14ac:dyDescent="0.25">
      <c r="A33" s="797" t="s">
        <v>943</v>
      </c>
      <c r="B33" s="785" t="s">
        <v>944</v>
      </c>
      <c r="C33" s="785" t="s">
        <v>816</v>
      </c>
      <c r="D33" s="897">
        <v>45772</v>
      </c>
    </row>
    <row r="34" spans="1:4" x14ac:dyDescent="0.25">
      <c r="A34" s="798" t="s">
        <v>949</v>
      </c>
      <c r="B34" s="812" t="s">
        <v>950</v>
      </c>
      <c r="C34" s="812" t="s">
        <v>816</v>
      </c>
      <c r="D34" s="791">
        <v>45772</v>
      </c>
    </row>
    <row r="35" spans="1:4" x14ac:dyDescent="0.25">
      <c r="A35" s="796" t="s">
        <v>952</v>
      </c>
      <c r="B35" s="908" t="s">
        <v>953</v>
      </c>
      <c r="C35" s="812" t="s">
        <v>816</v>
      </c>
      <c r="D35" s="791">
        <v>45772</v>
      </c>
    </row>
    <row r="36" spans="1:4" x14ac:dyDescent="0.25">
      <c r="A36" s="796" t="s">
        <v>943</v>
      </c>
      <c r="B36" s="908" t="s">
        <v>944</v>
      </c>
      <c r="C36" s="908" t="s">
        <v>816</v>
      </c>
      <c r="D36" s="790">
        <v>45777</v>
      </c>
    </row>
    <row r="37" spans="1:4" x14ac:dyDescent="0.25">
      <c r="A37" s="796" t="s">
        <v>959</v>
      </c>
      <c r="B37" s="908" t="s">
        <v>960</v>
      </c>
      <c r="C37" s="908" t="s">
        <v>816</v>
      </c>
      <c r="D37" s="790">
        <v>45798</v>
      </c>
    </row>
    <row r="38" spans="1:4" x14ac:dyDescent="0.25">
      <c r="A38" s="796" t="s">
        <v>977</v>
      </c>
      <c r="B38" s="908" t="s">
        <v>911</v>
      </c>
      <c r="C38" s="908" t="s">
        <v>930</v>
      </c>
      <c r="D38" s="790">
        <v>45849</v>
      </c>
    </row>
    <row r="39" spans="1:4" x14ac:dyDescent="0.25">
      <c r="A39" s="796" t="s">
        <v>984</v>
      </c>
      <c r="B39" s="908" t="s">
        <v>599</v>
      </c>
      <c r="C39" s="908" t="s">
        <v>987</v>
      </c>
      <c r="D39" s="790">
        <v>45883</v>
      </c>
    </row>
    <row r="40" spans="1:4" x14ac:dyDescent="0.25">
      <c r="A40" s="909" t="s">
        <v>988</v>
      </c>
      <c r="B40" s="908" t="s">
        <v>599</v>
      </c>
      <c r="C40" s="908" t="s">
        <v>989</v>
      </c>
      <c r="D40" s="790">
        <v>45943</v>
      </c>
    </row>
    <row r="41" spans="1:4" x14ac:dyDescent="0.25">
      <c r="A41" s="796" t="s">
        <v>1006</v>
      </c>
      <c r="B41" s="908" t="s">
        <v>918</v>
      </c>
      <c r="C41" s="908" t="s">
        <v>989</v>
      </c>
      <c r="D41" s="790">
        <v>45965</v>
      </c>
    </row>
    <row r="42" spans="1:4" x14ac:dyDescent="0.25">
      <c r="A42" s="796" t="s">
        <v>1008</v>
      </c>
      <c r="B42" s="908" t="s">
        <v>599</v>
      </c>
      <c r="C42" s="908" t="s">
        <v>1009</v>
      </c>
      <c r="D42" s="790">
        <v>45965</v>
      </c>
    </row>
    <row r="43" spans="1:4" x14ac:dyDescent="0.25">
      <c r="A43" s="796" t="s">
        <v>1010</v>
      </c>
      <c r="B43" s="908" t="s">
        <v>883</v>
      </c>
      <c r="C43" s="908" t="s">
        <v>1011</v>
      </c>
      <c r="D43" s="790">
        <v>45965</v>
      </c>
    </row>
    <row r="44" spans="1:4" x14ac:dyDescent="0.25">
      <c r="A44" s="796"/>
      <c r="B44" s="908"/>
      <c r="C44" s="908"/>
      <c r="D44" s="790"/>
    </row>
    <row r="45" spans="1:4" x14ac:dyDescent="0.25">
      <c r="A45" s="796"/>
      <c r="B45" s="908"/>
      <c r="C45" s="908"/>
      <c r="D45" s="790"/>
    </row>
    <row r="46" spans="1:4" x14ac:dyDescent="0.25">
      <c r="A46" s="796"/>
      <c r="B46" s="908"/>
      <c r="C46" s="908"/>
      <c r="D46" s="790"/>
    </row>
    <row r="47" spans="1:4" x14ac:dyDescent="0.25">
      <c r="A47" s="796"/>
      <c r="B47" s="908"/>
      <c r="C47" s="908"/>
      <c r="D47" s="790"/>
    </row>
    <row r="48" spans="1:4" x14ac:dyDescent="0.25">
      <c r="A48" s="796"/>
      <c r="B48" s="908"/>
      <c r="C48" s="908"/>
      <c r="D48" s="790"/>
    </row>
    <row r="49" spans="1:4" x14ac:dyDescent="0.25">
      <c r="A49" s="796"/>
      <c r="B49" s="908"/>
      <c r="C49" s="908"/>
      <c r="D49" s="790"/>
    </row>
    <row r="50" spans="1:4" x14ac:dyDescent="0.25">
      <c r="A50" s="796"/>
      <c r="B50" s="908"/>
      <c r="C50" s="908"/>
      <c r="D50" s="790"/>
    </row>
    <row r="51" spans="1:4" x14ac:dyDescent="0.25">
      <c r="A51" s="796"/>
      <c r="B51" s="908"/>
      <c r="C51" s="908"/>
      <c r="D51" s="790"/>
    </row>
    <row r="52" spans="1:4" x14ac:dyDescent="0.25">
      <c r="A52" s="796"/>
      <c r="B52" s="908"/>
      <c r="C52" s="908"/>
      <c r="D52" s="790"/>
    </row>
    <row r="53" spans="1:4" x14ac:dyDescent="0.25">
      <c r="A53" s="796"/>
      <c r="B53" s="908"/>
      <c r="C53" s="908"/>
      <c r="D53" s="790"/>
    </row>
    <row r="54" spans="1:4" x14ac:dyDescent="0.25">
      <c r="A54" s="910"/>
      <c r="B54" s="911"/>
      <c r="C54" s="911"/>
      <c r="D54" s="790"/>
    </row>
    <row r="55" spans="1:4" ht="13.8" thickBot="1" x14ac:dyDescent="0.3">
      <c r="A55" s="898"/>
      <c r="B55" s="899"/>
      <c r="C55" s="899"/>
      <c r="D55" s="912"/>
    </row>
  </sheetData>
  <sheetProtection algorithmName="SHA-512" hashValue="5ayh1rz+Wi/vaX4YQ0o42LsYNI77jsrRuuvaWgRy1s8XL1IfFgmnH4TMltj5d7JxuVhbzSz5xi+Y4G1yo9PHGQ==" saltValue="uCTBascu4zngV8/df34nIg==" spinCount="100000" sheet="1" objects="1" scenarios="1"/>
  <autoFilter ref="A3:D36" xr:uid="{A26481BC-9F97-4082-A712-D1BE15C6D997}"/>
  <mergeCells count="1">
    <mergeCell ref="A1:D1"/>
  </mergeCells>
  <pageMargins left="0.7" right="0.7" top="0.78740157499999996" bottom="0.78740157499999996" header="0.3" footer="0.3"/>
  <pageSetup paperSize="9" scale="57"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U170"/>
  <sheetViews>
    <sheetView showGridLines="0" view="pageBreakPreview" zoomScaleNormal="100" zoomScaleSheetLayoutView="100" workbookViewId="0">
      <selection activeCell="C25" sqref="C25:G25"/>
    </sheetView>
  </sheetViews>
  <sheetFormatPr baseColWidth="10" defaultColWidth="11.5546875" defaultRowHeight="14.4" x14ac:dyDescent="0.3"/>
  <cols>
    <col min="1" max="1" width="79.5546875" style="436" customWidth="1"/>
    <col min="2" max="2" width="16.44140625" style="436" customWidth="1"/>
    <col min="3" max="4" width="19.44140625" style="436" customWidth="1"/>
    <col min="5" max="5" width="23.88671875" style="436" bestFit="1" customWidth="1"/>
    <col min="6" max="6" width="22.109375" customWidth="1"/>
    <col min="7" max="7" width="25.109375" style="436" bestFit="1" customWidth="1"/>
    <col min="8" max="8" width="73.88671875" customWidth="1"/>
    <col min="9" max="9" width="9" style="436" customWidth="1"/>
    <col min="10" max="10" width="3.5546875" customWidth="1"/>
    <col min="11" max="11" width="61" style="436" hidden="1" customWidth="1"/>
    <col min="12" max="18" width="11.5546875" style="436" hidden="1" customWidth="1"/>
    <col min="19" max="19" width="14.5546875" style="436" hidden="1" customWidth="1"/>
    <col min="20" max="21" width="11.5546875" style="436" hidden="1" customWidth="1"/>
    <col min="22" max="23" width="11.5546875" style="436" customWidth="1"/>
    <col min="24" max="16384" width="11.5546875" style="436"/>
  </cols>
  <sheetData>
    <row r="1" spans="1:20" ht="15.6" x14ac:dyDescent="0.3">
      <c r="A1" s="1238" t="s">
        <v>681</v>
      </c>
      <c r="B1" s="1238"/>
      <c r="C1" s="1238"/>
      <c r="D1" s="672"/>
      <c r="E1" s="672"/>
      <c r="G1" s="672"/>
      <c r="H1" s="761" t="str">
        <f>Stammdatenblatt!I4</f>
        <v>Version 04.11.2025</v>
      </c>
      <c r="I1" s="435"/>
      <c r="K1" s="473" t="s">
        <v>682</v>
      </c>
      <c r="L1" s="473"/>
      <c r="M1" s="473"/>
      <c r="N1" s="473"/>
      <c r="O1" s="473"/>
      <c r="P1" s="473"/>
      <c r="Q1" s="473"/>
      <c r="R1" s="473"/>
      <c r="S1" s="473"/>
    </row>
    <row r="2" spans="1:20" ht="15" thickBot="1" x14ac:dyDescent="0.35">
      <c r="A2" s="437"/>
      <c r="B2" s="437"/>
      <c r="C2" s="437"/>
      <c r="D2" s="437"/>
      <c r="E2" s="437"/>
      <c r="G2" s="437"/>
      <c r="H2" s="437"/>
      <c r="I2" s="438"/>
      <c r="K2" s="439"/>
      <c r="L2" s="439"/>
      <c r="M2" s="439"/>
      <c r="N2" s="439"/>
      <c r="O2" s="439"/>
      <c r="P2" s="439"/>
      <c r="Q2" s="439"/>
      <c r="R2" s="439"/>
      <c r="S2" s="439"/>
    </row>
    <row r="3" spans="1:20" ht="15.75" customHeight="1" thickBot="1" x14ac:dyDescent="0.35">
      <c r="A3" s="437" t="s">
        <v>77</v>
      </c>
      <c r="B3" s="652">
        <f>Stammdatenblatt!E13</f>
        <v>0</v>
      </c>
      <c r="C3" s="437"/>
      <c r="D3" s="437"/>
      <c r="E3" s="437"/>
      <c r="G3" s="1241" t="s">
        <v>738</v>
      </c>
      <c r="H3" s="437"/>
      <c r="I3" s="438"/>
      <c r="K3" s="437"/>
      <c r="L3" s="437"/>
      <c r="M3" s="437"/>
      <c r="N3" s="437"/>
      <c r="O3" s="437"/>
      <c r="P3" s="437"/>
      <c r="Q3" s="437"/>
      <c r="R3" s="437"/>
      <c r="S3" s="437"/>
      <c r="T3" s="437"/>
    </row>
    <row r="4" spans="1:20" ht="16.5" customHeight="1" thickBot="1" x14ac:dyDescent="0.35">
      <c r="A4" s="437" t="s">
        <v>683</v>
      </c>
      <c r="B4" s="653">
        <f>Fragebogen!K28</f>
        <v>0</v>
      </c>
      <c r="C4" s="437"/>
      <c r="D4" s="437"/>
      <c r="E4" s="437"/>
      <c r="G4" s="1242"/>
      <c r="H4" s="437"/>
      <c r="I4" s="438"/>
      <c r="K4" s="440" t="s">
        <v>628</v>
      </c>
      <c r="L4" s="441" t="s">
        <v>623</v>
      </c>
      <c r="M4" s="441" t="s">
        <v>624</v>
      </c>
      <c r="N4" s="441" t="s">
        <v>625</v>
      </c>
      <c r="O4" s="441" t="s">
        <v>626</v>
      </c>
      <c r="P4" s="442" t="s">
        <v>627</v>
      </c>
      <c r="Q4" s="1239" t="s">
        <v>684</v>
      </c>
      <c r="R4" s="462"/>
      <c r="S4" s="1240" t="s">
        <v>685</v>
      </c>
      <c r="T4" s="437"/>
    </row>
    <row r="5" spans="1:20" ht="15.6" x14ac:dyDescent="0.3">
      <c r="A5" s="437"/>
      <c r="B5" s="437"/>
      <c r="C5" s="437"/>
      <c r="D5" s="437"/>
      <c r="E5" s="437"/>
      <c r="G5" s="437"/>
      <c r="I5" s="438"/>
      <c r="K5" s="443" t="s">
        <v>629</v>
      </c>
      <c r="L5" s="444">
        <v>8.72E-2</v>
      </c>
      <c r="M5" s="444">
        <v>0.1202</v>
      </c>
      <c r="N5" s="444">
        <v>0.1449</v>
      </c>
      <c r="O5" s="444">
        <v>0.16270000000000001</v>
      </c>
      <c r="P5" s="445">
        <v>0.17580000000000001</v>
      </c>
      <c r="Q5" s="1239"/>
      <c r="R5" s="462"/>
      <c r="S5" s="1240"/>
      <c r="T5" s="437"/>
    </row>
    <row r="6" spans="1:20" ht="16.2" thickBot="1" x14ac:dyDescent="0.35">
      <c r="A6" s="458" t="s">
        <v>686</v>
      </c>
      <c r="B6" s="654" t="s">
        <v>691</v>
      </c>
      <c r="C6" s="655" t="s">
        <v>701</v>
      </c>
      <c r="D6" s="656" t="s">
        <v>155</v>
      </c>
      <c r="E6" s="437"/>
      <c r="F6" s="577"/>
      <c r="G6" s="437"/>
      <c r="I6" s="438"/>
      <c r="K6" s="446" t="s">
        <v>630</v>
      </c>
      <c r="L6" s="447">
        <f>1/L5</f>
        <v>11.467889908256881</v>
      </c>
      <c r="M6" s="447">
        <f>1/M5</f>
        <v>8.3194675540765388</v>
      </c>
      <c r="N6" s="447">
        <f>1/N5</f>
        <v>6.9013112491373363</v>
      </c>
      <c r="O6" s="447">
        <f>1/O5</f>
        <v>6.1462814996926856</v>
      </c>
      <c r="P6" s="448">
        <f>1/P5</f>
        <v>5.6882821387940838</v>
      </c>
      <c r="Q6" s="1239"/>
      <c r="R6" s="462"/>
      <c r="S6" s="1240"/>
      <c r="T6" s="437"/>
    </row>
    <row r="7" spans="1:20" ht="16.2" thickBot="1" x14ac:dyDescent="0.35">
      <c r="A7" s="437" t="s">
        <v>171</v>
      </c>
      <c r="B7" s="721"/>
      <c r="C7" s="765">
        <f>Fragebogen!H40/365</f>
        <v>0</v>
      </c>
      <c r="D7" s="657">
        <f>Fragebogen!K40</f>
        <v>0</v>
      </c>
      <c r="E7" s="437"/>
      <c r="F7" s="577"/>
      <c r="G7" s="437"/>
      <c r="I7" s="438"/>
      <c r="K7" s="446"/>
      <c r="L7" s="447"/>
      <c r="M7" s="447"/>
      <c r="N7" s="447"/>
      <c r="O7" s="447"/>
      <c r="P7" s="448"/>
      <c r="Q7" s="1239"/>
      <c r="R7" s="462"/>
      <c r="S7" s="1240"/>
      <c r="T7" s="437"/>
    </row>
    <row r="8" spans="1:20" ht="16.2" thickBot="1" x14ac:dyDescent="0.35">
      <c r="A8" s="437" t="s">
        <v>172</v>
      </c>
      <c r="B8" s="721"/>
      <c r="C8" s="765">
        <f>Fragebogen!H41/365</f>
        <v>0</v>
      </c>
      <c r="D8" s="657">
        <f>Berechnungsmuster!D65</f>
        <v>0</v>
      </c>
      <c r="E8" s="437"/>
      <c r="F8" s="577"/>
      <c r="G8" s="437"/>
      <c r="I8" s="438"/>
      <c r="K8" s="443" t="s">
        <v>631</v>
      </c>
      <c r="L8" s="444">
        <v>5.6399999999999999E-2</v>
      </c>
      <c r="M8" s="444">
        <v>6.7500000000000004E-2</v>
      </c>
      <c r="N8" s="444">
        <v>0.1074</v>
      </c>
      <c r="O8" s="444">
        <v>0.14130000000000001</v>
      </c>
      <c r="P8" s="445">
        <v>0.11020000000000001</v>
      </c>
      <c r="Q8" s="1239"/>
      <c r="R8" s="462"/>
      <c r="S8" s="1240"/>
      <c r="T8" s="437"/>
    </row>
    <row r="9" spans="1:20" ht="16.2" thickBot="1" x14ac:dyDescent="0.35">
      <c r="A9" s="437" t="s">
        <v>173</v>
      </c>
      <c r="B9" s="722"/>
      <c r="C9" s="765">
        <f>Fragebogen!H42/365</f>
        <v>0</v>
      </c>
      <c r="D9" s="657">
        <f>Berechnungsmuster!D66</f>
        <v>0</v>
      </c>
      <c r="E9" s="437"/>
      <c r="F9" s="577"/>
      <c r="G9" s="437"/>
      <c r="I9" s="438"/>
      <c r="K9" s="446" t="s">
        <v>630</v>
      </c>
      <c r="L9" s="447">
        <f>1/L8</f>
        <v>17.730496453900709</v>
      </c>
      <c r="M9" s="447">
        <f>1/M8</f>
        <v>14.814814814814813</v>
      </c>
      <c r="N9" s="447">
        <f>1/N8</f>
        <v>9.3109869646182499</v>
      </c>
      <c r="O9" s="447">
        <f>1/O8</f>
        <v>7.0771408351026182</v>
      </c>
      <c r="P9" s="448">
        <f>1/P8</f>
        <v>9.0744101633393832</v>
      </c>
      <c r="Q9" s="1239"/>
      <c r="R9" s="462"/>
      <c r="S9" s="1240"/>
      <c r="T9" s="437"/>
    </row>
    <row r="10" spans="1:20" ht="16.2" thickBot="1" x14ac:dyDescent="0.35">
      <c r="A10" s="437" t="s">
        <v>174</v>
      </c>
      <c r="B10" s="723"/>
      <c r="C10" s="765">
        <f>Fragebogen!H43/365</f>
        <v>0</v>
      </c>
      <c r="D10" s="657">
        <f>Berechnungsmuster!D67</f>
        <v>0</v>
      </c>
      <c r="E10" s="437"/>
      <c r="F10" s="577"/>
      <c r="G10"/>
      <c r="H10" s="577"/>
      <c r="I10" s="438"/>
      <c r="K10" s="446"/>
      <c r="L10" s="447"/>
      <c r="M10" s="447"/>
      <c r="N10" s="447"/>
      <c r="O10" s="447"/>
      <c r="P10" s="448"/>
      <c r="Q10" s="1239"/>
      <c r="R10" s="462"/>
      <c r="S10" s="1240"/>
      <c r="T10" s="437"/>
    </row>
    <row r="11" spans="1:20" ht="16.2" thickBot="1" x14ac:dyDescent="0.35">
      <c r="A11" s="437" t="s">
        <v>175</v>
      </c>
      <c r="B11" s="723"/>
      <c r="C11" s="766">
        <f>Fragebogen!H44/365</f>
        <v>0</v>
      </c>
      <c r="D11" s="811">
        <f>Berechnungsmuster!D68</f>
        <v>0</v>
      </c>
      <c r="E11" s="437"/>
      <c r="F11" s="577"/>
      <c r="G11"/>
      <c r="H11" s="577"/>
      <c r="I11" s="438"/>
      <c r="K11" s="443" t="s">
        <v>632</v>
      </c>
      <c r="L11" s="444">
        <v>7.6999999999999999E-2</v>
      </c>
      <c r="M11" s="444">
        <v>0.1037</v>
      </c>
      <c r="N11" s="444">
        <v>0.15509999999999999</v>
      </c>
      <c r="O11" s="444">
        <v>0.24629999999999999</v>
      </c>
      <c r="P11" s="445">
        <v>0.38419999999999999</v>
      </c>
      <c r="Q11" s="1239"/>
      <c r="R11" s="462"/>
      <c r="S11" s="1240"/>
      <c r="T11" s="437"/>
    </row>
    <row r="12" spans="1:20" ht="16.2" thickBot="1" x14ac:dyDescent="0.35">
      <c r="A12" s="437"/>
      <c r="B12" s="885">
        <f>SUM(B7:B11)</f>
        <v>0</v>
      </c>
      <c r="C12" s="885">
        <f t="shared" ref="C12:D12" si="0">SUM(C7:C11)</f>
        <v>0</v>
      </c>
      <c r="D12" s="885">
        <f t="shared" si="0"/>
        <v>0</v>
      </c>
      <c r="E12" s="885"/>
      <c r="F12" s="692"/>
      <c r="G12"/>
      <c r="H12" s="437"/>
      <c r="I12" s="438"/>
      <c r="K12" s="449" t="s">
        <v>630</v>
      </c>
      <c r="L12" s="450">
        <f>1/L11</f>
        <v>12.987012987012987</v>
      </c>
      <c r="M12" s="450">
        <f>1/M11</f>
        <v>9.6432015429122462</v>
      </c>
      <c r="N12" s="450">
        <f>1/N11</f>
        <v>6.4474532559638948</v>
      </c>
      <c r="O12" s="450">
        <f>1/O11</f>
        <v>4.0600893219650835</v>
      </c>
      <c r="P12" s="451">
        <f>1/P11</f>
        <v>2.6028110359187924</v>
      </c>
      <c r="Q12" s="1239"/>
      <c r="R12" s="462"/>
      <c r="S12" s="1240"/>
      <c r="T12" s="437"/>
    </row>
    <row r="13" spans="1:20" ht="15" thickBot="1" x14ac:dyDescent="0.35">
      <c r="A13" s="458" t="s">
        <v>697</v>
      </c>
      <c r="B13" s="734" t="s">
        <v>691</v>
      </c>
      <c r="C13" s="735" t="s">
        <v>701</v>
      </c>
      <c r="D13" s="683" t="s">
        <v>155</v>
      </c>
      <c r="E13" s="975" t="s">
        <v>1018</v>
      </c>
      <c r="F13" s="976" t="s">
        <v>712</v>
      </c>
      <c r="G13" s="979" t="s">
        <v>698</v>
      </c>
      <c r="H13" s="658" t="s">
        <v>696</v>
      </c>
      <c r="I13" s="438"/>
      <c r="K13" s="693" t="s">
        <v>731</v>
      </c>
      <c r="L13" s="437"/>
      <c r="M13" s="437"/>
      <c r="N13" s="437"/>
      <c r="O13" s="437"/>
      <c r="P13" s="437"/>
      <c r="Q13" s="452"/>
      <c r="R13" s="452"/>
      <c r="S13" s="453"/>
      <c r="T13" s="437"/>
    </row>
    <row r="14" spans="1:20" ht="15" thickBot="1" x14ac:dyDescent="0.35">
      <c r="A14" s="681" t="s">
        <v>734</v>
      </c>
      <c r="B14" s="730"/>
      <c r="C14" s="726">
        <f>Fragebogen!G73</f>
        <v>0</v>
      </c>
      <c r="D14" s="982">
        <f>Fragebogen!J73</f>
        <v>0</v>
      </c>
      <c r="E14" s="977">
        <f>Q47</f>
        <v>0</v>
      </c>
      <c r="F14" s="728">
        <f>Q14</f>
        <v>0</v>
      </c>
      <c r="G14" s="980">
        <f>F14-D14</f>
        <v>0</v>
      </c>
      <c r="H14" s="923" t="str">
        <f>IF(G14&lt;0,IF(AND(B14&lt;=F14,D14&gt;B14),"Prüfung erforderlich",IF(AND(B14&gt;F14,D14&lt;=B14),"Bestandsschutz nach § 113c Abs. 2 Nr. 1",IF(AND(B14&gt;F14,D14&gt;B14),"Prospektive Personalsteigerung nur bis VEREINBART (Bestandsschutz) möglich"))),"")</f>
        <v/>
      </c>
      <c r="I14" s="438"/>
      <c r="K14" s="437" t="s">
        <v>635</v>
      </c>
      <c r="L14" s="455">
        <f>D7/L12</f>
        <v>0</v>
      </c>
      <c r="M14" s="455">
        <f>D8/M12</f>
        <v>0</v>
      </c>
      <c r="N14" s="455">
        <f>D9/N12</f>
        <v>0</v>
      </c>
      <c r="O14" s="455">
        <f>D10/O12</f>
        <v>0</v>
      </c>
      <c r="P14" s="455">
        <f>D11/P12</f>
        <v>0</v>
      </c>
      <c r="Q14" s="456">
        <f>SUM(L14:P14)</f>
        <v>0</v>
      </c>
      <c r="R14" s="463" t="e">
        <f>Q14/Q17</f>
        <v>#DIV/0!</v>
      </c>
      <c r="S14" s="454">
        <f>D14-Q14</f>
        <v>0</v>
      </c>
      <c r="T14" s="437"/>
    </row>
    <row r="15" spans="1:20" ht="15" thickBot="1" x14ac:dyDescent="0.35">
      <c r="A15" s="733" t="s">
        <v>736</v>
      </c>
      <c r="B15" s="731"/>
      <c r="C15" s="727">
        <f>Fragebogen!G74</f>
        <v>0</v>
      </c>
      <c r="D15" s="983">
        <f>Fragebogen!J74</f>
        <v>0</v>
      </c>
      <c r="E15" s="978">
        <f>Q48</f>
        <v>0</v>
      </c>
      <c r="F15" s="729">
        <f>Q15</f>
        <v>0</v>
      </c>
      <c r="G15" s="981">
        <f>F15-D15</f>
        <v>0</v>
      </c>
      <c r="H15" s="923" t="str">
        <f t="shared" ref="H15:H16" si="1">IF(G15&lt;0,IF(AND(B15&lt;=F15,D15&gt;B15),"Prüfung erforderlich",IF(AND(B15&gt;F15,D15&lt;=B15),"Bestandsschutz nach § 113c Abs. 2 Nr. 1",IF(AND(B15&gt;F15,D15&gt;B15),"Prospektive Personalsteigerung nur bis VEREINBART (Bestandsschutz) möglich"))),"")</f>
        <v/>
      </c>
      <c r="I15" s="438"/>
      <c r="K15" s="437" t="s">
        <v>634</v>
      </c>
      <c r="L15" s="455">
        <f>D7/L9</f>
        <v>0</v>
      </c>
      <c r="M15" s="455">
        <f>D8/M9</f>
        <v>0</v>
      </c>
      <c r="N15" s="455">
        <f>D9/N9</f>
        <v>0</v>
      </c>
      <c r="O15" s="455">
        <f>D10/O9</f>
        <v>0</v>
      </c>
      <c r="P15" s="455">
        <f>D11/P9</f>
        <v>0</v>
      </c>
      <c r="Q15" s="456">
        <f>SUM(L15:P15)</f>
        <v>0</v>
      </c>
      <c r="R15" s="463" t="e">
        <f>Q15/Q17</f>
        <v>#DIV/0!</v>
      </c>
      <c r="S15" s="454">
        <f>D15-Q15</f>
        <v>0</v>
      </c>
      <c r="T15" s="437"/>
    </row>
    <row r="16" spans="1:20" ht="15" thickBot="1" x14ac:dyDescent="0.35">
      <c r="A16" s="681" t="s">
        <v>735</v>
      </c>
      <c r="B16" s="732"/>
      <c r="C16" s="726">
        <f>Fragebogen!G75</f>
        <v>0</v>
      </c>
      <c r="D16" s="982">
        <f>Fragebogen!J75</f>
        <v>0</v>
      </c>
      <c r="E16" s="977">
        <f>Q49</f>
        <v>0</v>
      </c>
      <c r="F16" s="728">
        <f>Q16</f>
        <v>0</v>
      </c>
      <c r="G16" s="980">
        <f>F16-D16</f>
        <v>0</v>
      </c>
      <c r="H16" s="923" t="str">
        <f t="shared" si="1"/>
        <v/>
      </c>
      <c r="I16" s="438"/>
      <c r="K16" s="437" t="s">
        <v>633</v>
      </c>
      <c r="L16" s="455">
        <f>$D$7/L6</f>
        <v>0</v>
      </c>
      <c r="M16" s="455">
        <f>D8/M6</f>
        <v>0</v>
      </c>
      <c r="N16" s="455">
        <f>D9/N6</f>
        <v>0</v>
      </c>
      <c r="O16" s="455">
        <f>D10/O6</f>
        <v>0</v>
      </c>
      <c r="P16" s="455">
        <f>D11/P6</f>
        <v>0</v>
      </c>
      <c r="Q16" s="456">
        <f>SUM(L16:P16)</f>
        <v>0</v>
      </c>
      <c r="R16" s="463" t="e">
        <f>Q16/Q17</f>
        <v>#DIV/0!</v>
      </c>
      <c r="S16" s="454">
        <f>D16-Q16</f>
        <v>0</v>
      </c>
      <c r="T16" s="437"/>
    </row>
    <row r="17" spans="1:20" ht="15" thickBot="1" x14ac:dyDescent="0.35">
      <c r="A17" s="740" t="s">
        <v>687</v>
      </c>
      <c r="B17" s="659">
        <f>SUM(B14:B16)</f>
        <v>0</v>
      </c>
      <c r="C17" s="682">
        <f>SUM(C14:C16)</f>
        <v>0</v>
      </c>
      <c r="D17" s="682">
        <f>SUM(D14:D16)</f>
        <v>0</v>
      </c>
      <c r="E17" s="684">
        <f>SUM(E14:E16)</f>
        <v>0</v>
      </c>
      <c r="F17" s="987">
        <f>SUM(F14:F16)</f>
        <v>0</v>
      </c>
      <c r="G17" s="739">
        <f>F17-D17</f>
        <v>0</v>
      </c>
      <c r="H17" s="455"/>
      <c r="I17" s="438"/>
      <c r="K17" s="466" t="s">
        <v>689</v>
      </c>
      <c r="L17" s="458" t="s">
        <v>385</v>
      </c>
      <c r="M17" s="468">
        <f>SUM(M14:M16)</f>
        <v>0</v>
      </c>
      <c r="N17" s="468">
        <f t="shared" ref="N17:P17" si="2">SUM(N14:N16)</f>
        <v>0</v>
      </c>
      <c r="O17" s="468">
        <f t="shared" si="2"/>
        <v>0</v>
      </c>
      <c r="P17" s="468">
        <f t="shared" si="2"/>
        <v>0</v>
      </c>
      <c r="Q17" s="456">
        <f>SUM(Q14:Q16)</f>
        <v>0</v>
      </c>
      <c r="R17" s="463" t="e">
        <f>SUM(R16:R16)</f>
        <v>#DIV/0!</v>
      </c>
      <c r="S17" s="457">
        <f>Q17-D17</f>
        <v>0</v>
      </c>
      <c r="T17" s="437"/>
    </row>
    <row r="18" spans="1:20" ht="20.25" hidden="1" customHeight="1" thickBot="1" x14ac:dyDescent="0.35">
      <c r="A18" s="736" t="s">
        <v>730</v>
      </c>
      <c r="B18" s="738">
        <f>$B$4*B20</f>
        <v>0</v>
      </c>
      <c r="C18" s="738">
        <f>SUM(C7:C11)</f>
        <v>0</v>
      </c>
      <c r="D18" s="984">
        <f>SUM(D7:D11)</f>
        <v>0</v>
      </c>
      <c r="E18" s="973"/>
      <c r="F18" s="969">
        <f>SUM(D7:D11)</f>
        <v>0</v>
      </c>
      <c r="G18" s="696"/>
      <c r="H18" s="455"/>
      <c r="I18" s="438"/>
      <c r="K18" s="466"/>
      <c r="L18" s="458"/>
      <c r="M18" s="468"/>
      <c r="N18" s="468"/>
      <c r="O18" s="468"/>
      <c r="P18" s="468"/>
      <c r="Q18" s="456"/>
      <c r="R18" s="463"/>
      <c r="S18" s="457"/>
      <c r="T18" s="437"/>
    </row>
    <row r="19" spans="1:20" ht="15" thickBot="1" x14ac:dyDescent="0.35">
      <c r="A19" s="737" t="s">
        <v>762</v>
      </c>
      <c r="B19" s="919">
        <f>IFERROR(B12/B17,0)</f>
        <v>0</v>
      </c>
      <c r="C19" s="919">
        <f>IFERROR(C12/C17,0)</f>
        <v>0</v>
      </c>
      <c r="D19" s="985">
        <f>IFERROR(D12/D17,0)</f>
        <v>0</v>
      </c>
      <c r="E19" s="974">
        <f>IFERROR(B4/E17,0)</f>
        <v>0</v>
      </c>
      <c r="F19" s="970">
        <f>IFERROR(B4/F17,0)</f>
        <v>0</v>
      </c>
      <c r="G19" s="697"/>
      <c r="H19" s="455"/>
      <c r="I19" s="438"/>
      <c r="K19" s="437"/>
      <c r="L19" s="469" t="s">
        <v>690</v>
      </c>
      <c r="M19" s="470" t="e">
        <f>D8/M17</f>
        <v>#DIV/0!</v>
      </c>
      <c r="N19" s="470" t="e">
        <f>D9/N17</f>
        <v>#DIV/0!</v>
      </c>
      <c r="O19" s="470" t="e">
        <f>D10/O17</f>
        <v>#DIV/0!</v>
      </c>
      <c r="P19" s="470" t="e">
        <f>D11/P17</f>
        <v>#DIV/0!</v>
      </c>
      <c r="Q19" s="437"/>
      <c r="R19" s="437"/>
      <c r="S19" s="437"/>
      <c r="T19" s="437"/>
    </row>
    <row r="20" spans="1:20" ht="15" thickBot="1" x14ac:dyDescent="0.35">
      <c r="A20" s="681" t="s">
        <v>763</v>
      </c>
      <c r="B20" s="691">
        <v>0.98</v>
      </c>
      <c r="C20" s="691">
        <f>Fragebogen!H30</f>
        <v>0</v>
      </c>
      <c r="D20" s="986">
        <f>Berechnungsmuster!H62</f>
        <v>0</v>
      </c>
      <c r="E20" s="691">
        <f>D20</f>
        <v>0</v>
      </c>
      <c r="F20" s="971">
        <f>D20</f>
        <v>0</v>
      </c>
      <c r="G20" s="697"/>
      <c r="H20" s="455"/>
      <c r="I20" s="438"/>
      <c r="K20" s="437"/>
      <c r="L20" s="469"/>
      <c r="M20" s="470"/>
      <c r="N20" s="470"/>
      <c r="O20" s="470"/>
      <c r="P20" s="470"/>
      <c r="Q20" s="437"/>
      <c r="R20" s="437"/>
      <c r="S20" s="437"/>
      <c r="T20" s="437"/>
    </row>
    <row r="21" spans="1:20" ht="15" thickBot="1" x14ac:dyDescent="0.35">
      <c r="A21" s="767" t="s">
        <v>810</v>
      </c>
      <c r="B21" s="768"/>
      <c r="C21" s="769">
        <f>IFERROR(C14/C17,0)</f>
        <v>0</v>
      </c>
      <c r="D21" s="769">
        <f>IFERROR(D14/D17,0)</f>
        <v>0</v>
      </c>
      <c r="E21" s="769">
        <f>IFERROR(E14/(E17),0)</f>
        <v>0</v>
      </c>
      <c r="F21" s="972">
        <f>IFERROR(F14/(F17),0)</f>
        <v>0</v>
      </c>
      <c r="G21" s="143"/>
      <c r="H21" s="455"/>
      <c r="I21" s="438"/>
      <c r="K21" s="437"/>
      <c r="L21" s="469"/>
      <c r="M21" s="470"/>
      <c r="N21" s="470"/>
      <c r="O21" s="470"/>
      <c r="P21" s="470"/>
      <c r="Q21" s="437"/>
      <c r="R21" s="437"/>
      <c r="S21" s="437"/>
      <c r="T21" s="437"/>
    </row>
    <row r="22" spans="1:20" x14ac:dyDescent="0.3">
      <c r="A22" s="660"/>
      <c r="B22" s="661"/>
      <c r="C22" s="662" t="s">
        <v>706</v>
      </c>
      <c r="H22" s="143"/>
      <c r="I22" s="438"/>
      <c r="K22" s="437"/>
      <c r="L22" s="437"/>
      <c r="M22" s="437"/>
      <c r="N22" s="437"/>
      <c r="O22" s="437"/>
      <c r="P22" s="437"/>
      <c r="Q22" s="437"/>
      <c r="R22" s="437"/>
      <c r="S22" s="437"/>
      <c r="T22" s="437"/>
    </row>
    <row r="23" spans="1:20" s="508" customFormat="1" ht="30" customHeight="1" thickBot="1" x14ac:dyDescent="0.3">
      <c r="A23" s="663" t="s">
        <v>765</v>
      </c>
      <c r="B23" s="664"/>
      <c r="C23" s="1243" t="str">
        <f>IFERROR(IF(D19&lt;=M25,"max. Grenze nach § 113c SGB XI überschritten","max. Grenze nach § 113c SGB XI nicht überschritten, somit i.O."),"Angaben unvollständig")</f>
        <v>Angaben unvollständig</v>
      </c>
      <c r="D23" s="1244"/>
      <c r="E23" s="1244"/>
      <c r="F23" s="1244"/>
      <c r="G23" s="1244"/>
      <c r="H23"/>
      <c r="I23" s="509"/>
      <c r="J23"/>
      <c r="N23" s="467"/>
      <c r="O23" s="467"/>
      <c r="P23" s="467"/>
      <c r="Q23" s="467"/>
      <c r="R23" s="467"/>
      <c r="S23" s="467"/>
      <c r="T23" s="467"/>
    </row>
    <row r="24" spans="1:20" s="508" customFormat="1" ht="15" thickBot="1" x14ac:dyDescent="0.3">
      <c r="A24" s="666" t="s">
        <v>733</v>
      </c>
      <c r="B24" s="667"/>
      <c r="C24" s="1248" t="str">
        <f>IF(D19=0,"Angaben unvollständig",IF(D19&lt;=2.6,"ja, erreicht","nein, nicht erreicht"))</f>
        <v>Angaben unvollständig</v>
      </c>
      <c r="D24" s="1244"/>
      <c r="E24" s="1244"/>
      <c r="F24" s="1244"/>
      <c r="G24" s="1244"/>
      <c r="H24"/>
      <c r="I24" s="509"/>
      <c r="J24"/>
      <c r="K24" s="458" t="s">
        <v>693</v>
      </c>
      <c r="L24" s="437"/>
      <c r="M24" s="459" t="e">
        <f>Q14/Q17</f>
        <v>#DIV/0!</v>
      </c>
      <c r="N24" s="467"/>
      <c r="O24" s="467"/>
      <c r="P24" s="467"/>
      <c r="Q24" s="467"/>
      <c r="R24" s="467"/>
      <c r="S24" s="467"/>
      <c r="T24" s="467"/>
    </row>
    <row r="25" spans="1:20" s="508" customFormat="1" ht="15" thickBot="1" x14ac:dyDescent="0.3">
      <c r="A25" s="467" t="s">
        <v>801</v>
      </c>
      <c r="C25" s="1249" t="str">
        <f>IFERROR(IF(D14/IF(D19&lt;=2.6,(D17/2.6*D19),D17)&gt;=0.5,"ja, erfüllt","nein, nicht erfüllt"),"Angaben unvollständig")</f>
        <v>Angaben unvollständig</v>
      </c>
      <c r="D25" s="1244"/>
      <c r="E25" s="1244"/>
      <c r="F25" s="1244"/>
      <c r="G25" s="1244"/>
      <c r="H25"/>
      <c r="I25" s="509"/>
      <c r="J25"/>
      <c r="K25" s="437" t="s">
        <v>688</v>
      </c>
      <c r="L25" s="437"/>
      <c r="M25" s="460" t="e">
        <f>B4/Q17</f>
        <v>#DIV/0!</v>
      </c>
      <c r="N25" s="467"/>
      <c r="O25" s="467"/>
      <c r="P25" s="467"/>
      <c r="Q25" s="467"/>
      <c r="R25" s="467"/>
    </row>
    <row r="26" spans="1:20" x14ac:dyDescent="0.3">
      <c r="C26" s="437"/>
      <c r="D26" s="668"/>
      <c r="E26" s="668"/>
      <c r="G26" s="665"/>
      <c r="I26" s="438"/>
      <c r="K26" s="437"/>
      <c r="L26" s="437"/>
      <c r="M26" s="437"/>
      <c r="N26" s="437"/>
      <c r="O26" s="437"/>
      <c r="P26" s="437"/>
      <c r="Q26" s="437"/>
      <c r="R26" s="437"/>
    </row>
    <row r="27" spans="1:20" x14ac:dyDescent="0.3">
      <c r="A27" s="771" t="s">
        <v>811</v>
      </c>
      <c r="B27" s="772"/>
      <c r="C27" s="773"/>
      <c r="D27" s="774"/>
      <c r="E27" s="774"/>
      <c r="F27" s="775"/>
      <c r="G27" s="665"/>
      <c r="I27" s="438"/>
      <c r="K27" s="437"/>
      <c r="L27" s="437"/>
      <c r="M27" s="437"/>
      <c r="N27" s="437"/>
      <c r="O27" s="437"/>
      <c r="P27" s="437"/>
      <c r="Q27" s="437"/>
      <c r="R27" s="437"/>
    </row>
    <row r="28" spans="1:20" ht="57" customHeight="1" x14ac:dyDescent="0.3">
      <c r="A28" s="1245" t="s">
        <v>812</v>
      </c>
      <c r="B28" s="1246"/>
      <c r="C28" s="1246"/>
      <c r="D28" s="1246"/>
      <c r="E28" s="1246"/>
      <c r="F28" s="1247"/>
      <c r="G28" s="770"/>
      <c r="I28" s="438"/>
      <c r="N28" s="472"/>
      <c r="O28" s="437"/>
      <c r="P28" s="437"/>
      <c r="Q28" s="437"/>
      <c r="R28" s="437"/>
    </row>
    <row r="29" spans="1:20" x14ac:dyDescent="0.3">
      <c r="A29" s="770"/>
      <c r="B29" s="770"/>
      <c r="C29" s="770"/>
      <c r="D29" s="770"/>
      <c r="E29" s="770"/>
      <c r="F29" s="770"/>
      <c r="G29" s="770"/>
      <c r="I29" s="438"/>
      <c r="N29" s="472"/>
      <c r="O29" s="437"/>
      <c r="P29" s="437"/>
      <c r="Q29" s="437"/>
      <c r="R29" s="437"/>
    </row>
    <row r="30" spans="1:20" x14ac:dyDescent="0.3">
      <c r="A30" s="770"/>
      <c r="B30" s="770"/>
      <c r="C30" s="770"/>
      <c r="D30" s="770"/>
      <c r="E30" s="770"/>
      <c r="F30" s="770"/>
      <c r="G30" s="770"/>
      <c r="I30" s="438"/>
      <c r="K30" s="437"/>
      <c r="L30" s="437"/>
      <c r="M30" s="465"/>
      <c r="N30" s="437"/>
      <c r="O30" s="437"/>
      <c r="P30" s="437"/>
      <c r="Q30" s="437"/>
      <c r="R30" s="437"/>
    </row>
    <row r="31" spans="1:20" x14ac:dyDescent="0.3">
      <c r="A31" s="770"/>
      <c r="B31" s="770"/>
      <c r="C31" s="770"/>
      <c r="D31" s="770"/>
      <c r="E31" s="770"/>
      <c r="F31" s="770"/>
      <c r="G31" s="770"/>
      <c r="I31" s="438"/>
      <c r="K31" s="437"/>
      <c r="L31" s="437"/>
      <c r="M31" s="465"/>
      <c r="N31" s="437"/>
      <c r="O31" s="437"/>
      <c r="P31" s="437"/>
      <c r="Q31" s="437"/>
      <c r="R31" s="437"/>
    </row>
    <row r="32" spans="1:20" x14ac:dyDescent="0.3">
      <c r="A32" s="437"/>
      <c r="B32" s="437"/>
      <c r="C32" s="437"/>
      <c r="D32" s="437"/>
      <c r="E32" s="437"/>
      <c r="F32" s="437"/>
      <c r="G32" s="437"/>
      <c r="I32" s="438"/>
      <c r="K32" s="437"/>
      <c r="L32" s="437"/>
      <c r="M32" s="437"/>
      <c r="N32" s="437"/>
      <c r="O32" s="437"/>
      <c r="P32" s="437"/>
      <c r="Q32" s="437"/>
      <c r="R32" s="437"/>
    </row>
    <row r="33" spans="1:20" ht="14.25" customHeight="1" x14ac:dyDescent="0.3">
      <c r="A33" s="502"/>
      <c r="B33" s="437"/>
      <c r="C33" s="437"/>
      <c r="D33" s="437"/>
      <c r="E33" s="437"/>
      <c r="F33" s="437"/>
      <c r="G33" s="437"/>
      <c r="I33" s="438"/>
      <c r="K33" s="437"/>
      <c r="L33" s="437"/>
      <c r="M33" s="437"/>
      <c r="N33" s="437"/>
      <c r="O33" s="437"/>
      <c r="P33" s="437"/>
      <c r="Q33" s="437"/>
      <c r="R33" s="437"/>
    </row>
    <row r="34" spans="1:20" x14ac:dyDescent="0.3">
      <c r="B34" s="437"/>
      <c r="C34" s="437"/>
      <c r="D34" s="437"/>
      <c r="E34" s="437"/>
      <c r="F34" s="437"/>
      <c r="G34" s="437"/>
      <c r="I34" s="438"/>
      <c r="K34" s="961" t="s">
        <v>1012</v>
      </c>
      <c r="L34" s="437"/>
      <c r="M34" s="1250" t="s">
        <v>1013</v>
      </c>
      <c r="N34" s="1250"/>
      <c r="O34" s="437"/>
      <c r="P34" s="437"/>
      <c r="Q34" s="437"/>
      <c r="R34" s="437"/>
      <c r="T34" s="962"/>
    </row>
    <row r="35" spans="1:20" x14ac:dyDescent="0.3">
      <c r="B35" s="437"/>
      <c r="C35" s="437"/>
      <c r="D35" s="437"/>
      <c r="E35" s="437"/>
      <c r="G35" s="437"/>
      <c r="I35" s="438"/>
      <c r="L35" s="437"/>
      <c r="O35" s="437"/>
      <c r="P35" s="437"/>
      <c r="Q35" s="437"/>
      <c r="R35" s="437"/>
      <c r="T35" s="962"/>
    </row>
    <row r="36" spans="1:20" ht="15" thickBot="1" x14ac:dyDescent="0.35">
      <c r="A36" s="437"/>
      <c r="B36" s="437"/>
      <c r="C36" s="437"/>
      <c r="D36" s="437"/>
      <c r="E36" s="437"/>
      <c r="G36" s="437"/>
      <c r="I36" s="438"/>
      <c r="K36" s="437"/>
      <c r="L36" s="437"/>
      <c r="M36" s="437"/>
      <c r="N36" s="437"/>
      <c r="O36" s="437"/>
      <c r="P36" s="437"/>
      <c r="Q36" s="437"/>
      <c r="R36" s="437"/>
      <c r="T36" s="962"/>
    </row>
    <row r="37" spans="1:20" ht="15.6" x14ac:dyDescent="0.3">
      <c r="A37" s="437"/>
      <c r="B37" s="437"/>
      <c r="C37" s="437"/>
      <c r="D37" s="437"/>
      <c r="E37" s="437"/>
      <c r="G37" s="437"/>
      <c r="I37" s="438"/>
      <c r="K37" s="963" t="s">
        <v>1014</v>
      </c>
      <c r="L37" s="441" t="s">
        <v>623</v>
      </c>
      <c r="M37" s="441" t="s">
        <v>624</v>
      </c>
      <c r="N37" s="441" t="s">
        <v>625</v>
      </c>
      <c r="O37" s="441" t="s">
        <v>626</v>
      </c>
      <c r="P37" s="442" t="s">
        <v>627</v>
      </c>
      <c r="Q37" s="1239" t="s">
        <v>1015</v>
      </c>
      <c r="R37" s="452"/>
      <c r="S37" s="1240" t="s">
        <v>1016</v>
      </c>
      <c r="T37" s="964"/>
    </row>
    <row r="38" spans="1:20" ht="15.6" x14ac:dyDescent="0.3">
      <c r="A38" s="437"/>
      <c r="B38" s="437"/>
      <c r="C38" s="437"/>
      <c r="D38" s="437"/>
      <c r="E38" s="437"/>
      <c r="G38" s="437"/>
      <c r="I38" s="438"/>
      <c r="K38" s="443" t="str">
        <f>K5</f>
        <v>HK - Hilfskraftäquivalent</v>
      </c>
      <c r="L38" s="965">
        <v>6.9800000000000001E-2</v>
      </c>
      <c r="M38" s="965">
        <v>9.6199999999999994E-2</v>
      </c>
      <c r="N38" s="965">
        <v>0.1159</v>
      </c>
      <c r="O38" s="965">
        <v>0.13020000000000001</v>
      </c>
      <c r="P38" s="445">
        <v>0.1406</v>
      </c>
      <c r="Q38" s="1239"/>
      <c r="R38" s="452"/>
      <c r="S38" s="1240"/>
      <c r="T38" s="964"/>
    </row>
    <row r="39" spans="1:20" ht="15.6" x14ac:dyDescent="0.3">
      <c r="A39" s="437"/>
      <c r="B39" s="437"/>
      <c r="C39" s="437"/>
      <c r="D39" s="437"/>
      <c r="E39" s="437"/>
      <c r="G39" s="437"/>
      <c r="I39" s="438"/>
      <c r="K39" s="446" t="str">
        <f>K6</f>
        <v>entspricht Personalschlüssel</v>
      </c>
      <c r="L39" s="447">
        <f>1/L38</f>
        <v>14.326647564469914</v>
      </c>
      <c r="M39" s="447">
        <f t="shared" ref="M39:P39" si="3">1/M38</f>
        <v>10.395010395010395</v>
      </c>
      <c r="N39" s="447">
        <f t="shared" si="3"/>
        <v>8.6281276962899049</v>
      </c>
      <c r="O39" s="447">
        <f>1/O38</f>
        <v>7.6804915514592924</v>
      </c>
      <c r="P39" s="447">
        <f t="shared" si="3"/>
        <v>7.1123755334281649</v>
      </c>
      <c r="Q39" s="1239"/>
      <c r="R39" s="452"/>
      <c r="S39" s="1240"/>
      <c r="T39" s="964"/>
    </row>
    <row r="40" spans="1:20" ht="15.6" x14ac:dyDescent="0.3">
      <c r="A40" s="437"/>
      <c r="B40" s="437"/>
      <c r="C40" s="437"/>
      <c r="D40" s="437"/>
      <c r="E40" s="437"/>
      <c r="G40" s="437"/>
      <c r="I40" s="438"/>
      <c r="K40" s="446"/>
      <c r="L40" s="447"/>
      <c r="M40" s="447"/>
      <c r="N40" s="447"/>
      <c r="O40" s="447"/>
      <c r="P40" s="448"/>
      <c r="Q40" s="1239"/>
      <c r="R40" s="452"/>
      <c r="S40" s="1240"/>
      <c r="T40" s="964"/>
    </row>
    <row r="41" spans="1:20" ht="15.6" x14ac:dyDescent="0.3">
      <c r="A41" s="437"/>
      <c r="B41" s="437"/>
      <c r="C41" s="437"/>
      <c r="D41" s="437"/>
      <c r="E41" s="437"/>
      <c r="G41" s="437"/>
      <c r="I41" s="438"/>
      <c r="K41" s="443" t="str">
        <f>K8</f>
        <v>PK - Pflegekraftäquivalent</v>
      </c>
      <c r="L41" s="965">
        <v>4.2299999999999997E-2</v>
      </c>
      <c r="M41" s="965">
        <v>5.0599999999999999E-2</v>
      </c>
      <c r="N41" s="965">
        <v>8.0600000000000005E-2</v>
      </c>
      <c r="O41" s="965">
        <v>0.106</v>
      </c>
      <c r="P41" s="445">
        <v>8.2699999999999996E-2</v>
      </c>
      <c r="Q41" s="1239"/>
      <c r="R41" s="452"/>
      <c r="S41" s="1240"/>
      <c r="T41" s="964"/>
    </row>
    <row r="42" spans="1:20" ht="15.6" x14ac:dyDescent="0.3">
      <c r="A42" s="437"/>
      <c r="B42" s="437"/>
      <c r="C42" s="437"/>
      <c r="D42" s="437"/>
      <c r="E42" s="437"/>
      <c r="G42" s="437"/>
      <c r="I42" s="438"/>
      <c r="K42" s="446" t="str">
        <f>K9</f>
        <v>entspricht Personalschlüssel</v>
      </c>
      <c r="L42" s="447">
        <f>1/L41</f>
        <v>23.640661938534279</v>
      </c>
      <c r="M42" s="447">
        <f t="shared" ref="M42:P42" si="4">1/M41</f>
        <v>19.762845849802371</v>
      </c>
      <c r="N42" s="447">
        <f t="shared" si="4"/>
        <v>12.406947890818858</v>
      </c>
      <c r="O42" s="447">
        <f t="shared" si="4"/>
        <v>9.433962264150944</v>
      </c>
      <c r="P42" s="447">
        <f t="shared" si="4"/>
        <v>12.091898428053206</v>
      </c>
      <c r="Q42" s="1239"/>
      <c r="R42" s="452"/>
      <c r="S42" s="1240"/>
      <c r="T42" s="964"/>
    </row>
    <row r="43" spans="1:20" ht="15.6" x14ac:dyDescent="0.3">
      <c r="A43" s="437"/>
      <c r="B43" s="437"/>
      <c r="C43" s="437"/>
      <c r="D43" s="437"/>
      <c r="E43" s="437"/>
      <c r="G43" s="437"/>
      <c r="I43" s="438"/>
      <c r="K43" s="446"/>
      <c r="L43" s="447"/>
      <c r="M43" s="447"/>
      <c r="N43" s="447"/>
      <c r="O43" s="447"/>
      <c r="P43" s="448"/>
      <c r="Q43" s="1239"/>
      <c r="R43" s="452"/>
      <c r="S43" s="1240"/>
      <c r="T43" s="964"/>
    </row>
    <row r="44" spans="1:20" ht="15.6" x14ac:dyDescent="0.3">
      <c r="A44" s="437"/>
      <c r="B44" s="437"/>
      <c r="C44" s="437"/>
      <c r="D44" s="437"/>
      <c r="E44" s="437"/>
      <c r="G44" s="437"/>
      <c r="I44" s="438"/>
      <c r="K44" s="443" t="str">
        <f>K11</f>
        <v>PFK - Pflegefachkraftäquivalent</v>
      </c>
      <c r="L44" s="965">
        <v>6.1600000000000002E-2</v>
      </c>
      <c r="M44" s="965">
        <v>8.3000000000000004E-2</v>
      </c>
      <c r="N44" s="965">
        <v>0.1241</v>
      </c>
      <c r="O44" s="965">
        <v>0.19700000000000001</v>
      </c>
      <c r="P44" s="445">
        <v>0.30740000000000001</v>
      </c>
      <c r="Q44" s="1239"/>
      <c r="R44" s="452"/>
      <c r="S44" s="1240"/>
      <c r="T44" s="964"/>
    </row>
    <row r="45" spans="1:20" ht="16.2" thickBot="1" x14ac:dyDescent="0.35">
      <c r="A45" s="437"/>
      <c r="B45" s="437"/>
      <c r="C45" s="437"/>
      <c r="D45" s="437"/>
      <c r="E45" s="437"/>
      <c r="G45" s="437"/>
      <c r="I45" s="438"/>
      <c r="K45" s="449" t="str">
        <f>K12</f>
        <v>entspricht Personalschlüssel</v>
      </c>
      <c r="L45" s="450">
        <f>1/L44</f>
        <v>16.233766233766232</v>
      </c>
      <c r="M45" s="450">
        <f t="shared" ref="M45:P45" si="5">1/M44</f>
        <v>12.048192771084336</v>
      </c>
      <c r="N45" s="450">
        <f t="shared" si="5"/>
        <v>8.058017727639001</v>
      </c>
      <c r="O45" s="450">
        <f t="shared" si="5"/>
        <v>5.0761421319796955</v>
      </c>
      <c r="P45" s="450">
        <f t="shared" si="5"/>
        <v>3.2530904359141184</v>
      </c>
      <c r="Q45" s="1239"/>
      <c r="R45" s="452"/>
      <c r="S45" s="1240"/>
      <c r="T45" s="964"/>
    </row>
    <row r="46" spans="1:20" x14ac:dyDescent="0.3">
      <c r="A46" s="437"/>
      <c r="B46" s="437"/>
      <c r="C46" s="437"/>
      <c r="D46" s="437"/>
      <c r="E46" s="437"/>
      <c r="G46" s="437"/>
      <c r="I46" s="438"/>
      <c r="K46" s="437"/>
      <c r="L46" s="437"/>
      <c r="M46" s="437"/>
      <c r="N46" s="437"/>
      <c r="O46" s="437"/>
      <c r="P46" s="437"/>
      <c r="Q46" s="452"/>
      <c r="R46" s="452"/>
      <c r="S46" s="453"/>
      <c r="T46" s="964"/>
    </row>
    <row r="47" spans="1:20" x14ac:dyDescent="0.3">
      <c r="A47" s="437"/>
      <c r="B47" s="437"/>
      <c r="C47" s="437"/>
      <c r="D47" s="437"/>
      <c r="E47" s="437"/>
      <c r="G47" s="437"/>
      <c r="I47" s="438"/>
      <c r="K47" s="437" t="str">
        <f>K14</f>
        <v>Pflege- u. BetreuungFACHpersonal (3-jährige Ausbildung) in VK</v>
      </c>
      <c r="L47" s="455">
        <f>D7/L45</f>
        <v>0</v>
      </c>
      <c r="M47" s="455">
        <f>D8/M45</f>
        <v>0</v>
      </c>
      <c r="N47" s="455">
        <f>D9/N45</f>
        <v>0</v>
      </c>
      <c r="O47" s="455">
        <f>D10/O45</f>
        <v>0</v>
      </c>
      <c r="P47" s="455">
        <f>D11/P45</f>
        <v>0</v>
      </c>
      <c r="Q47" s="456">
        <f>SUM(L47:P47)</f>
        <v>0</v>
      </c>
      <c r="R47" s="966">
        <f>Q47/$P$42</f>
        <v>0</v>
      </c>
      <c r="S47" s="454">
        <f>Q47-E22</f>
        <v>0</v>
      </c>
      <c r="T47" s="967"/>
    </row>
    <row r="48" spans="1:20" x14ac:dyDescent="0.3">
      <c r="A48" s="437"/>
      <c r="B48" s="437"/>
      <c r="C48" s="437"/>
      <c r="D48" s="437"/>
      <c r="E48" s="437"/>
      <c r="G48" s="437"/>
      <c r="I48" s="438"/>
      <c r="K48" s="437" t="str">
        <f t="shared" ref="K48:K50" si="6">K15</f>
        <v>Pflege- u. BetreuungHILFspersonal (1-jährige Ausbildung) in VK</v>
      </c>
      <c r="L48" s="455">
        <f>D7/L42</f>
        <v>0</v>
      </c>
      <c r="M48" s="455">
        <f>D8/M42</f>
        <v>0</v>
      </c>
      <c r="N48" s="455">
        <f>D9/N42</f>
        <v>0</v>
      </c>
      <c r="O48" s="455">
        <f>D10/O42</f>
        <v>0</v>
      </c>
      <c r="P48" s="455">
        <f>D11/P42</f>
        <v>0</v>
      </c>
      <c r="Q48" s="456">
        <f>SUM(L48:P48)</f>
        <v>0</v>
      </c>
      <c r="R48" s="966">
        <f t="shared" ref="R48:R49" si="7">Q48/$P$42</f>
        <v>0</v>
      </c>
      <c r="S48" s="454">
        <f t="shared" ref="S48:S49" si="8">Q48-E23</f>
        <v>0</v>
      </c>
      <c r="T48" s="967"/>
    </row>
    <row r="49" spans="9:20" x14ac:dyDescent="0.3">
      <c r="I49" s="461"/>
      <c r="K49" s="437" t="str">
        <f t="shared" si="6"/>
        <v>Pflege- u. BetreuungHILFspersonal (ohne Ausbildung) in VK</v>
      </c>
      <c r="L49" s="455">
        <f>D7/L39</f>
        <v>0</v>
      </c>
      <c r="M49" s="455">
        <f>D8/M39</f>
        <v>0</v>
      </c>
      <c r="N49" s="455">
        <f>D9/N39</f>
        <v>0</v>
      </c>
      <c r="O49" s="455">
        <f>D10/O39</f>
        <v>0</v>
      </c>
      <c r="P49" s="455">
        <f>D11/P39</f>
        <v>0</v>
      </c>
      <c r="Q49" s="456">
        <f t="shared" ref="Q49:Q50" si="9">SUM(L49:P49)</f>
        <v>0</v>
      </c>
      <c r="R49" s="966">
        <f t="shared" si="7"/>
        <v>0</v>
      </c>
      <c r="S49" s="454">
        <f t="shared" si="8"/>
        <v>0</v>
      </c>
      <c r="T49" s="967"/>
    </row>
    <row r="50" spans="9:20" x14ac:dyDescent="0.3">
      <c r="I50" s="461"/>
      <c r="K50" s="466" t="str">
        <f t="shared" si="6"/>
        <v>Reihenfolge geändert</v>
      </c>
      <c r="L50" s="468">
        <f>SUM(L47:L49)</f>
        <v>0</v>
      </c>
      <c r="M50" s="468">
        <f t="shared" ref="M50:P50" si="10">SUM(M47:M49)</f>
        <v>0</v>
      </c>
      <c r="N50" s="468">
        <f t="shared" si="10"/>
        <v>0</v>
      </c>
      <c r="O50" s="468">
        <f t="shared" si="10"/>
        <v>0</v>
      </c>
      <c r="P50" s="468">
        <f t="shared" si="10"/>
        <v>0</v>
      </c>
      <c r="Q50" s="456">
        <f t="shared" si="9"/>
        <v>0</v>
      </c>
      <c r="R50" s="966"/>
      <c r="S50" s="454">
        <f>Q50-E25</f>
        <v>0</v>
      </c>
      <c r="T50" s="967"/>
    </row>
    <row r="51" spans="9:20" x14ac:dyDescent="0.3">
      <c r="I51" s="461"/>
      <c r="K51" s="437"/>
      <c r="L51" s="469"/>
      <c r="M51" s="469"/>
      <c r="N51" s="469"/>
      <c r="O51" s="469"/>
      <c r="P51" s="469"/>
      <c r="Q51" s="437"/>
      <c r="R51" s="437"/>
      <c r="S51" s="437"/>
      <c r="T51" s="964"/>
    </row>
    <row r="52" spans="9:20" x14ac:dyDescent="0.3">
      <c r="I52" s="461"/>
      <c r="K52" s="437"/>
      <c r="L52" s="968" t="e">
        <f>$D7/L50</f>
        <v>#DIV/0!</v>
      </c>
      <c r="M52" s="968" t="e">
        <f>$D8/M50</f>
        <v>#DIV/0!</v>
      </c>
      <c r="N52" s="968" t="e">
        <f>$D9/N50</f>
        <v>#DIV/0!</v>
      </c>
      <c r="O52" s="968" t="e">
        <f>$D10/O50</f>
        <v>#DIV/0!</v>
      </c>
      <c r="P52" s="968" t="e">
        <f>$D11/P50</f>
        <v>#DIV/0!</v>
      </c>
      <c r="Q52" s="437"/>
      <c r="R52" s="437"/>
      <c r="S52" s="437"/>
      <c r="T52" s="964"/>
    </row>
    <row r="53" spans="9:20" x14ac:dyDescent="0.3">
      <c r="I53" s="461"/>
      <c r="T53" s="962"/>
    </row>
    <row r="54" spans="9:20" x14ac:dyDescent="0.3">
      <c r="I54" s="461"/>
      <c r="T54" s="962"/>
    </row>
    <row r="55" spans="9:20" ht="15" thickBot="1" x14ac:dyDescent="0.35">
      <c r="I55" s="461"/>
      <c r="T55" s="962"/>
    </row>
    <row r="56" spans="9:20" ht="15" thickBot="1" x14ac:dyDescent="0.35">
      <c r="I56" s="461"/>
      <c r="K56" s="458" t="s">
        <v>693</v>
      </c>
      <c r="L56" s="459" t="e">
        <f>Q47/Q50</f>
        <v>#DIV/0!</v>
      </c>
      <c r="T56" s="962"/>
    </row>
    <row r="57" spans="9:20" ht="15" thickBot="1" x14ac:dyDescent="0.35">
      <c r="I57" s="461"/>
      <c r="K57" s="437" t="s">
        <v>1017</v>
      </c>
      <c r="L57" s="460" t="e">
        <f>B4/Q50</f>
        <v>#DIV/0!</v>
      </c>
      <c r="T57" s="962"/>
    </row>
    <row r="58" spans="9:20" x14ac:dyDescent="0.3">
      <c r="I58" s="461"/>
      <c r="T58" s="962"/>
    </row>
    <row r="59" spans="9:20" x14ac:dyDescent="0.3">
      <c r="I59" s="461"/>
    </row>
    <row r="60" spans="9:20" x14ac:dyDescent="0.3">
      <c r="I60" s="461"/>
    </row>
    <row r="61" spans="9:20" x14ac:dyDescent="0.3">
      <c r="I61" s="461"/>
    </row>
    <row r="62" spans="9:20" x14ac:dyDescent="0.3">
      <c r="I62" s="461"/>
    </row>
    <row r="63" spans="9:20" x14ac:dyDescent="0.3">
      <c r="I63" s="461"/>
    </row>
    <row r="64" spans="9:20" x14ac:dyDescent="0.3">
      <c r="I64" s="461"/>
    </row>
    <row r="65" spans="9:9" x14ac:dyDescent="0.3">
      <c r="I65" s="461"/>
    </row>
    <row r="66" spans="9:9" x14ac:dyDescent="0.3">
      <c r="I66" s="461"/>
    </row>
    <row r="67" spans="9:9" x14ac:dyDescent="0.3">
      <c r="I67" s="461"/>
    </row>
    <row r="68" spans="9:9" x14ac:dyDescent="0.3">
      <c r="I68" s="461"/>
    </row>
    <row r="69" spans="9:9" x14ac:dyDescent="0.3">
      <c r="I69" s="461"/>
    </row>
    <row r="70" spans="9:9" x14ac:dyDescent="0.3">
      <c r="I70" s="461"/>
    </row>
    <row r="71" spans="9:9" x14ac:dyDescent="0.3">
      <c r="I71" s="461"/>
    </row>
    <row r="72" spans="9:9" x14ac:dyDescent="0.3">
      <c r="I72" s="461"/>
    </row>
    <row r="73" spans="9:9" x14ac:dyDescent="0.3">
      <c r="I73" s="461"/>
    </row>
    <row r="74" spans="9:9" x14ac:dyDescent="0.3">
      <c r="I74" s="461"/>
    </row>
    <row r="75" spans="9:9" x14ac:dyDescent="0.3">
      <c r="I75" s="461"/>
    </row>
    <row r="76" spans="9:9" x14ac:dyDescent="0.3">
      <c r="I76" s="461"/>
    </row>
    <row r="77" spans="9:9" x14ac:dyDescent="0.3">
      <c r="I77" s="461"/>
    </row>
    <row r="78" spans="9:9" x14ac:dyDescent="0.3">
      <c r="I78" s="461"/>
    </row>
    <row r="79" spans="9:9" x14ac:dyDescent="0.3">
      <c r="I79" s="461"/>
    </row>
    <row r="80" spans="9:9" x14ac:dyDescent="0.3">
      <c r="I80" s="461"/>
    </row>
    <row r="81" spans="9:9" x14ac:dyDescent="0.3">
      <c r="I81" s="461"/>
    </row>
    <row r="82" spans="9:9" x14ac:dyDescent="0.3">
      <c r="I82" s="461"/>
    </row>
    <row r="83" spans="9:9" x14ac:dyDescent="0.3">
      <c r="I83" s="461"/>
    </row>
    <row r="84" spans="9:9" x14ac:dyDescent="0.3">
      <c r="I84" s="461"/>
    </row>
    <row r="85" spans="9:9" x14ac:dyDescent="0.3">
      <c r="I85" s="461"/>
    </row>
    <row r="86" spans="9:9" x14ac:dyDescent="0.3">
      <c r="I86" s="461"/>
    </row>
    <row r="87" spans="9:9" x14ac:dyDescent="0.3">
      <c r="I87" s="461"/>
    </row>
    <row r="88" spans="9:9" x14ac:dyDescent="0.3">
      <c r="I88" s="461"/>
    </row>
    <row r="89" spans="9:9" x14ac:dyDescent="0.3">
      <c r="I89" s="461"/>
    </row>
    <row r="90" spans="9:9" x14ac:dyDescent="0.3">
      <c r="I90" s="461"/>
    </row>
    <row r="91" spans="9:9" x14ac:dyDescent="0.3">
      <c r="I91" s="461"/>
    </row>
    <row r="92" spans="9:9" x14ac:dyDescent="0.3">
      <c r="I92" s="461"/>
    </row>
    <row r="93" spans="9:9" x14ac:dyDescent="0.3">
      <c r="I93" s="461"/>
    </row>
    <row r="94" spans="9:9" x14ac:dyDescent="0.3">
      <c r="I94" s="461"/>
    </row>
    <row r="95" spans="9:9" x14ac:dyDescent="0.3">
      <c r="I95" s="461"/>
    </row>
    <row r="96" spans="9:9" x14ac:dyDescent="0.3">
      <c r="I96" s="461"/>
    </row>
    <row r="97" spans="9:9" x14ac:dyDescent="0.3">
      <c r="I97" s="461"/>
    </row>
    <row r="98" spans="9:9" x14ac:dyDescent="0.3">
      <c r="I98" s="461"/>
    </row>
    <row r="99" spans="9:9" x14ac:dyDescent="0.3">
      <c r="I99" s="461"/>
    </row>
    <row r="100" spans="9:9" x14ac:dyDescent="0.3">
      <c r="I100" s="461"/>
    </row>
    <row r="101" spans="9:9" x14ac:dyDescent="0.3">
      <c r="I101" s="461"/>
    </row>
    <row r="102" spans="9:9" x14ac:dyDescent="0.3">
      <c r="I102" s="461"/>
    </row>
    <row r="103" spans="9:9" x14ac:dyDescent="0.3">
      <c r="I103" s="461"/>
    </row>
    <row r="104" spans="9:9" x14ac:dyDescent="0.3">
      <c r="I104" s="461"/>
    </row>
    <row r="105" spans="9:9" x14ac:dyDescent="0.3">
      <c r="I105" s="461"/>
    </row>
    <row r="106" spans="9:9" x14ac:dyDescent="0.3">
      <c r="I106" s="461"/>
    </row>
    <row r="107" spans="9:9" x14ac:dyDescent="0.3">
      <c r="I107" s="461"/>
    </row>
    <row r="108" spans="9:9" x14ac:dyDescent="0.3">
      <c r="I108" s="461"/>
    </row>
    <row r="109" spans="9:9" x14ac:dyDescent="0.3">
      <c r="I109" s="461"/>
    </row>
    <row r="110" spans="9:9" x14ac:dyDescent="0.3">
      <c r="I110" s="461"/>
    </row>
    <row r="111" spans="9:9" x14ac:dyDescent="0.3">
      <c r="I111" s="461"/>
    </row>
    <row r="112" spans="9:9" x14ac:dyDescent="0.3">
      <c r="I112" s="461"/>
    </row>
    <row r="113" spans="9:9" x14ac:dyDescent="0.3">
      <c r="I113" s="461"/>
    </row>
    <row r="114" spans="9:9" x14ac:dyDescent="0.3">
      <c r="I114" s="461"/>
    </row>
    <row r="115" spans="9:9" x14ac:dyDescent="0.3">
      <c r="I115" s="461"/>
    </row>
    <row r="116" spans="9:9" x14ac:dyDescent="0.3">
      <c r="I116" s="461"/>
    </row>
    <row r="117" spans="9:9" x14ac:dyDescent="0.3">
      <c r="I117" s="461"/>
    </row>
    <row r="118" spans="9:9" x14ac:dyDescent="0.3">
      <c r="I118" s="461"/>
    </row>
    <row r="119" spans="9:9" x14ac:dyDescent="0.3">
      <c r="I119" s="461"/>
    </row>
    <row r="120" spans="9:9" x14ac:dyDescent="0.3">
      <c r="I120" s="461"/>
    </row>
    <row r="121" spans="9:9" x14ac:dyDescent="0.3">
      <c r="I121" s="461"/>
    </row>
    <row r="122" spans="9:9" x14ac:dyDescent="0.3">
      <c r="I122" s="461"/>
    </row>
    <row r="123" spans="9:9" x14ac:dyDescent="0.3">
      <c r="I123" s="461"/>
    </row>
    <row r="124" spans="9:9" x14ac:dyDescent="0.3">
      <c r="I124" s="461"/>
    </row>
    <row r="125" spans="9:9" x14ac:dyDescent="0.3">
      <c r="I125" s="461"/>
    </row>
    <row r="126" spans="9:9" x14ac:dyDescent="0.3">
      <c r="I126" s="461"/>
    </row>
    <row r="127" spans="9:9" x14ac:dyDescent="0.3">
      <c r="I127" s="461"/>
    </row>
    <row r="128" spans="9:9" x14ac:dyDescent="0.3">
      <c r="I128" s="461"/>
    </row>
    <row r="129" spans="9:9" x14ac:dyDescent="0.3">
      <c r="I129" s="461"/>
    </row>
    <row r="130" spans="9:9" x14ac:dyDescent="0.3">
      <c r="I130" s="461"/>
    </row>
    <row r="131" spans="9:9" x14ac:dyDescent="0.3">
      <c r="I131" s="461"/>
    </row>
    <row r="132" spans="9:9" x14ac:dyDescent="0.3">
      <c r="I132" s="461"/>
    </row>
    <row r="133" spans="9:9" x14ac:dyDescent="0.3">
      <c r="I133" s="461"/>
    </row>
    <row r="134" spans="9:9" x14ac:dyDescent="0.3">
      <c r="I134" s="461"/>
    </row>
    <row r="135" spans="9:9" x14ac:dyDescent="0.3">
      <c r="I135" s="461"/>
    </row>
    <row r="136" spans="9:9" x14ac:dyDescent="0.3">
      <c r="I136" s="461"/>
    </row>
    <row r="137" spans="9:9" x14ac:dyDescent="0.3">
      <c r="I137" s="461"/>
    </row>
    <row r="138" spans="9:9" x14ac:dyDescent="0.3">
      <c r="I138" s="461"/>
    </row>
    <row r="139" spans="9:9" x14ac:dyDescent="0.3">
      <c r="I139" s="461"/>
    </row>
    <row r="140" spans="9:9" x14ac:dyDescent="0.3">
      <c r="I140" s="461"/>
    </row>
    <row r="141" spans="9:9" x14ac:dyDescent="0.3">
      <c r="I141" s="461"/>
    </row>
    <row r="142" spans="9:9" x14ac:dyDescent="0.3">
      <c r="I142" s="461"/>
    </row>
    <row r="143" spans="9:9" x14ac:dyDescent="0.3">
      <c r="I143" s="461"/>
    </row>
    <row r="144" spans="9:9" x14ac:dyDescent="0.3">
      <c r="I144" s="461"/>
    </row>
    <row r="145" spans="9:9" x14ac:dyDescent="0.3">
      <c r="I145" s="461"/>
    </row>
    <row r="146" spans="9:9" x14ac:dyDescent="0.3">
      <c r="I146" s="461"/>
    </row>
    <row r="147" spans="9:9" x14ac:dyDescent="0.3">
      <c r="I147" s="461"/>
    </row>
    <row r="148" spans="9:9" x14ac:dyDescent="0.3">
      <c r="I148" s="461"/>
    </row>
    <row r="149" spans="9:9" x14ac:dyDescent="0.3">
      <c r="I149" s="461"/>
    </row>
    <row r="150" spans="9:9" x14ac:dyDescent="0.3">
      <c r="I150" s="461"/>
    </row>
    <row r="151" spans="9:9" x14ac:dyDescent="0.3">
      <c r="I151" s="461"/>
    </row>
    <row r="152" spans="9:9" x14ac:dyDescent="0.3">
      <c r="I152" s="461"/>
    </row>
    <row r="153" spans="9:9" x14ac:dyDescent="0.3">
      <c r="I153" s="461"/>
    </row>
    <row r="154" spans="9:9" x14ac:dyDescent="0.3">
      <c r="I154" s="461"/>
    </row>
    <row r="155" spans="9:9" x14ac:dyDescent="0.3">
      <c r="I155" s="461"/>
    </row>
    <row r="156" spans="9:9" x14ac:dyDescent="0.3">
      <c r="I156" s="461"/>
    </row>
    <row r="157" spans="9:9" x14ac:dyDescent="0.3">
      <c r="I157" s="461"/>
    </row>
    <row r="158" spans="9:9" x14ac:dyDescent="0.3">
      <c r="I158" s="461"/>
    </row>
    <row r="159" spans="9:9" x14ac:dyDescent="0.3">
      <c r="I159" s="461"/>
    </row>
    <row r="160" spans="9:9" x14ac:dyDescent="0.3">
      <c r="I160" s="461"/>
    </row>
    <row r="161" spans="9:9" x14ac:dyDescent="0.3">
      <c r="I161" s="461"/>
    </row>
    <row r="162" spans="9:9" x14ac:dyDescent="0.3">
      <c r="I162" s="461"/>
    </row>
    <row r="163" spans="9:9" x14ac:dyDescent="0.3">
      <c r="I163" s="461"/>
    </row>
    <row r="164" spans="9:9" x14ac:dyDescent="0.3">
      <c r="I164" s="461"/>
    </row>
    <row r="165" spans="9:9" x14ac:dyDescent="0.3">
      <c r="I165" s="461"/>
    </row>
    <row r="166" spans="9:9" x14ac:dyDescent="0.3">
      <c r="I166" s="461"/>
    </row>
    <row r="167" spans="9:9" x14ac:dyDescent="0.3">
      <c r="I167" s="461"/>
    </row>
    <row r="168" spans="9:9" x14ac:dyDescent="0.3">
      <c r="I168" s="461"/>
    </row>
    <row r="169" spans="9:9" x14ac:dyDescent="0.3">
      <c r="I169" s="461"/>
    </row>
    <row r="170" spans="9:9" x14ac:dyDescent="0.3">
      <c r="I170" s="461"/>
    </row>
  </sheetData>
  <sheetProtection algorithmName="SHA-512" hashValue="+e6j7RHFcHzWk+hXV138T6V38eBg6TQ7hxwUe8yIjEUf6aAk0UZPKa3lFJzBZidWc5ZWdcAKKDdRaQizE6f01g==" saltValue="cFX/+sZ5z8vmnNhdQ9gYjA==" spinCount="100000" sheet="1" objects="1" scenarios="1"/>
  <mergeCells count="11">
    <mergeCell ref="S37:S45"/>
    <mergeCell ref="A28:F28"/>
    <mergeCell ref="C24:G24"/>
    <mergeCell ref="C25:G25"/>
    <mergeCell ref="M34:N34"/>
    <mergeCell ref="Q37:Q45"/>
    <mergeCell ref="A1:C1"/>
    <mergeCell ref="Q4:Q12"/>
    <mergeCell ref="S4:S12"/>
    <mergeCell ref="G3:G4"/>
    <mergeCell ref="C23:G23"/>
  </mergeCells>
  <conditionalFormatting sqref="H14:H16">
    <cfRule type="expression" dxfId="6" priority="1">
      <formula>IF(H14="Prospektive Personalsteigerung nur bis VEREINBART (Bestandsschutz) möglich",TRUE,FALSE)</formula>
    </cfRule>
    <cfRule type="expression" dxfId="5" priority="2">
      <formula>IF(H14="Bestandsschutz nach § 113c Abs. 2 Nr. 1",TRUE,FALSE)</formula>
    </cfRule>
    <cfRule type="expression" dxfId="4" priority="3">
      <formula>IF(H14="Prüfung erforderlich",TRUE,FALSE)</formula>
    </cfRule>
  </conditionalFormatting>
  <hyperlinks>
    <hyperlink ref="G3" r:id="rId1" xr:uid="{00000000-0004-0000-0700-000000000000}"/>
  </hyperlinks>
  <pageMargins left="0.70866141732283472" right="0.70866141732283472" top="0.78740157480314965" bottom="0.78740157480314965" header="0.31496062992125984" footer="0.31496062992125984"/>
  <pageSetup paperSize="9" scale="47" orientation="landscape"/>
  <headerFooter>
    <oddHeader>&amp;CInfoblatt zu § 113c SGB XI&amp;R&amp;P von &amp;N</oddHeader>
    <oddFooter>&amp;LAntragsunterlagen für 
Vergütungsvereinbarung nach § 85 Abs. 3 SGB XI&amp;CAntrag vollstationär
inkl. eingestreute Kurzzeitpflege</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8E65-A55D-4373-8565-19A169EE0282}">
  <sheetPr>
    <tabColor rgb="FFC00000"/>
  </sheetPr>
  <dimension ref="A1:AO96"/>
  <sheetViews>
    <sheetView showGridLines="0" topLeftCell="A4" zoomScaleNormal="100" zoomScaleSheetLayoutView="100" workbookViewId="0">
      <pane ySplit="1" topLeftCell="A34" activePane="bottomLeft" state="frozen"/>
      <selection activeCell="M41" sqref="M41"/>
      <selection pane="bottomLeft" activeCell="U84" sqref="U84"/>
    </sheetView>
  </sheetViews>
  <sheetFormatPr baseColWidth="10" defaultColWidth="11" defaultRowHeight="13.2" x14ac:dyDescent="0.25"/>
  <cols>
    <col min="1" max="1" width="9.33203125" style="25" customWidth="1"/>
    <col min="2" max="2" width="9.88671875" style="25" customWidth="1"/>
    <col min="3" max="3" width="9.33203125" style="25" customWidth="1"/>
    <col min="4" max="4" width="10.44140625" style="25" customWidth="1"/>
    <col min="5" max="5" width="12.6640625" style="25" bestFit="1" customWidth="1"/>
    <col min="6" max="6" width="16" style="25" customWidth="1"/>
    <col min="7" max="12" width="11" style="25" customWidth="1"/>
    <col min="13" max="13" width="15.33203125" style="25" customWidth="1"/>
    <col min="14" max="14" width="1" style="25" customWidth="1"/>
    <col min="15" max="15" width="11.88671875" style="39" customWidth="1"/>
    <col min="16" max="19" width="7.44140625" style="39" customWidth="1"/>
    <col min="20" max="21" width="8.88671875" style="25" customWidth="1"/>
    <col min="22" max="22" width="11.44140625" style="25" customWidth="1"/>
    <col min="23" max="23" width="13.88671875" style="25" customWidth="1"/>
    <col min="24" max="24" width="13.109375" style="25" customWidth="1"/>
    <col min="25" max="25" width="16.44140625" style="25" customWidth="1"/>
    <col min="26" max="26" width="17.33203125" style="25" customWidth="1"/>
    <col min="27" max="16384" width="11" style="25"/>
  </cols>
  <sheetData>
    <row r="1" spans="1:41" ht="25.5" customHeight="1" x14ac:dyDescent="0.25">
      <c r="A1" s="1025">
        <f>Name_der_Einrichtung</f>
        <v>0</v>
      </c>
      <c r="B1" s="1025"/>
      <c r="C1" s="1025"/>
      <c r="D1" s="1025"/>
      <c r="E1" s="36"/>
      <c r="F1" s="36"/>
      <c r="G1" s="36"/>
      <c r="H1" s="36"/>
    </row>
    <row r="2" spans="1:41" x14ac:dyDescent="0.25">
      <c r="A2" s="25" t="s">
        <v>241</v>
      </c>
      <c r="B2" s="1120">
        <f>Institutionskennzeichen</f>
        <v>0</v>
      </c>
      <c r="C2" s="1120"/>
      <c r="D2" s="1120"/>
      <c r="M2" s="294" t="str">
        <f>Stammdatenblatt!I4</f>
        <v>Version 04.11.2025</v>
      </c>
    </row>
    <row r="4" spans="1:41" x14ac:dyDescent="0.25">
      <c r="A4" s="59" t="s">
        <v>156</v>
      </c>
      <c r="B4" s="125">
        <f>Fragebogen!K10</f>
        <v>0</v>
      </c>
      <c r="C4" s="24" t="s">
        <v>270</v>
      </c>
      <c r="D4" s="126">
        <f>Fragebogen!K11</f>
        <v>0</v>
      </c>
      <c r="G4" s="2"/>
      <c r="H4" s="2"/>
      <c r="I4" s="1253" t="s">
        <v>264</v>
      </c>
      <c r="J4" s="1253"/>
      <c r="K4" s="1253"/>
      <c r="L4" s="1253"/>
      <c r="M4" s="1253"/>
      <c r="O4" s="1254" t="s">
        <v>302</v>
      </c>
      <c r="P4" s="1255"/>
      <c r="Q4" s="1255"/>
      <c r="R4" s="1255"/>
      <c r="S4" s="1255"/>
    </row>
    <row r="5" spans="1:41" s="59" customFormat="1" ht="11.4" customHeight="1" x14ac:dyDescent="0.25">
      <c r="G5" s="58"/>
      <c r="H5" s="58"/>
      <c r="I5" s="1253"/>
      <c r="J5" s="1253"/>
      <c r="K5" s="1253"/>
      <c r="L5" s="1253"/>
      <c r="M5" s="1253"/>
    </row>
    <row r="6" spans="1:41" s="59" customFormat="1" ht="15.75" customHeight="1" x14ac:dyDescent="0.25">
      <c r="A6" s="144" t="s">
        <v>157</v>
      </c>
      <c r="G6" s="58"/>
      <c r="H6" s="58"/>
      <c r="I6" s="1253"/>
      <c r="J6" s="1253"/>
      <c r="K6" s="1253"/>
      <c r="L6" s="1253"/>
      <c r="M6" s="1253"/>
      <c r="R6" s="762"/>
      <c r="S6" s="763" t="str">
        <f>Stammdatenblatt!I4</f>
        <v>Version 04.11.2025</v>
      </c>
    </row>
    <row r="7" spans="1:41" s="59" customFormat="1" ht="5.4" customHeight="1" thickBot="1" x14ac:dyDescent="0.3">
      <c r="B7" s="95"/>
      <c r="G7" s="94"/>
      <c r="K7" s="93"/>
      <c r="O7" s="219"/>
      <c r="P7" s="219"/>
      <c r="Q7" s="219"/>
      <c r="R7" s="219"/>
      <c r="S7" s="219"/>
      <c r="W7" s="314"/>
      <c r="X7" s="314"/>
      <c r="Y7" s="314"/>
      <c r="Z7" s="314"/>
    </row>
    <row r="8" spans="1:41" s="43" customFormat="1" ht="14.4" thickBot="1" x14ac:dyDescent="0.3">
      <c r="A8" s="1256" t="s">
        <v>158</v>
      </c>
      <c r="B8" s="1257"/>
      <c r="C8" s="1257"/>
      <c r="D8" s="1257"/>
      <c r="E8" s="1257"/>
      <c r="F8" s="1258"/>
      <c r="G8" s="112" t="s">
        <v>245</v>
      </c>
      <c r="H8" s="112" t="s">
        <v>159</v>
      </c>
      <c r="I8" s="112" t="s">
        <v>160</v>
      </c>
      <c r="J8" s="112" t="s">
        <v>161</v>
      </c>
      <c r="K8" s="112" t="s">
        <v>300</v>
      </c>
      <c r="L8" s="112" t="s">
        <v>162</v>
      </c>
      <c r="M8" s="112" t="s">
        <v>301</v>
      </c>
      <c r="O8" s="1259" t="s">
        <v>271</v>
      </c>
      <c r="P8" s="1259"/>
      <c r="Q8" s="1259"/>
      <c r="R8" s="1259"/>
      <c r="S8" s="1259"/>
      <c r="U8" s="317" t="s">
        <v>565</v>
      </c>
      <c r="V8" s="302"/>
      <c r="W8" s="308"/>
      <c r="X8" s="308"/>
      <c r="Y8" s="308"/>
      <c r="Z8" s="308"/>
      <c r="AA8" s="302"/>
      <c r="AB8" s="302"/>
      <c r="AC8" s="302"/>
      <c r="AD8" s="302"/>
      <c r="AE8" s="302"/>
      <c r="AF8" s="302"/>
      <c r="AG8" s="302"/>
      <c r="AH8" s="302"/>
      <c r="AI8" s="302"/>
      <c r="AJ8" s="302"/>
      <c r="AK8" s="302"/>
      <c r="AL8" s="302"/>
      <c r="AM8" s="302"/>
      <c r="AN8" s="302"/>
      <c r="AO8" s="302"/>
    </row>
    <row r="9" spans="1:41" x14ac:dyDescent="0.25">
      <c r="A9" s="1260" t="s">
        <v>269</v>
      </c>
      <c r="B9" s="1261"/>
      <c r="C9" s="1261"/>
      <c r="D9" s="1261"/>
      <c r="E9" s="1261"/>
      <c r="F9" s="1262"/>
      <c r="G9" s="79"/>
      <c r="H9" s="77"/>
      <c r="I9" s="155"/>
      <c r="J9" s="156"/>
      <c r="K9" s="157"/>
      <c r="L9" s="77"/>
      <c r="M9" s="77"/>
      <c r="O9" s="209"/>
      <c r="P9" s="209"/>
      <c r="Q9" s="209"/>
      <c r="R9" s="209"/>
      <c r="S9" s="209"/>
      <c r="U9" s="301"/>
      <c r="V9" s="301"/>
      <c r="W9" s="309"/>
      <c r="X9" s="309"/>
      <c r="Y9" s="309"/>
      <c r="Z9" s="309"/>
      <c r="AA9" s="301"/>
      <c r="AB9" s="301"/>
      <c r="AC9" s="301"/>
      <c r="AD9" s="301"/>
      <c r="AE9" s="301"/>
      <c r="AF9" s="301"/>
      <c r="AG9" s="301"/>
      <c r="AH9" s="301"/>
      <c r="AI9" s="301"/>
      <c r="AJ9" s="301"/>
      <c r="AK9" s="301"/>
      <c r="AL9" s="301"/>
      <c r="AM9" s="301"/>
      <c r="AN9" s="301"/>
      <c r="AO9" s="301"/>
    </row>
    <row r="10" spans="1:41" s="78" customFormat="1" x14ac:dyDescent="0.25">
      <c r="A10" s="1263" t="s">
        <v>709</v>
      </c>
      <c r="B10" s="1264"/>
      <c r="C10" s="1264"/>
      <c r="D10" s="1264"/>
      <c r="E10" s="1264"/>
      <c r="F10" s="1265"/>
      <c r="G10" s="165">
        <f>Fragebogen!J73</f>
        <v>0</v>
      </c>
      <c r="H10" s="76">
        <f>Fragebogen!K73</f>
        <v>0</v>
      </c>
      <c r="I10" s="155" t="e">
        <f>H10/Fragebogen!$K$46</f>
        <v>#DIV/0!</v>
      </c>
      <c r="J10" s="158">
        <v>1</v>
      </c>
      <c r="K10" s="159"/>
      <c r="L10" s="77">
        <f t="shared" ref="L10:L23" si="0">H10*J10</f>
        <v>0</v>
      </c>
      <c r="M10" s="77">
        <f t="shared" ref="M10:M23" si="1">H10*K10</f>
        <v>0</v>
      </c>
      <c r="O10" s="210"/>
      <c r="P10" s="210"/>
      <c r="Q10" s="210"/>
      <c r="R10" s="210"/>
      <c r="S10" s="210"/>
      <c r="U10" s="309"/>
      <c r="V10" s="309"/>
      <c r="W10" s="309"/>
      <c r="X10" s="309"/>
      <c r="Y10" s="309"/>
      <c r="Z10" s="309"/>
      <c r="AA10" s="309"/>
      <c r="AB10" s="309"/>
      <c r="AC10" s="309"/>
      <c r="AD10" s="309"/>
      <c r="AE10" s="309"/>
      <c r="AF10" s="309"/>
      <c r="AG10" s="309"/>
      <c r="AH10" s="309"/>
      <c r="AI10" s="309"/>
      <c r="AJ10" s="309"/>
      <c r="AK10" s="309"/>
      <c r="AL10" s="309"/>
      <c r="AM10" s="309"/>
      <c r="AN10" s="309"/>
      <c r="AO10" s="309"/>
    </row>
    <row r="11" spans="1:41" s="78" customFormat="1" x14ac:dyDescent="0.25">
      <c r="A11" s="1263" t="s">
        <v>933</v>
      </c>
      <c r="B11" s="1264"/>
      <c r="C11" s="1264"/>
      <c r="D11" s="1264"/>
      <c r="E11" s="1264"/>
      <c r="F11" s="1265"/>
      <c r="G11" s="165">
        <f>Fragebogen!J74</f>
        <v>0</v>
      </c>
      <c r="H11" s="76">
        <f>Fragebogen!K74</f>
        <v>0</v>
      </c>
      <c r="I11" s="155" t="e">
        <f>H11/Fragebogen!$K$46</f>
        <v>#DIV/0!</v>
      </c>
      <c r="J11" s="158">
        <v>1</v>
      </c>
      <c r="K11" s="159"/>
      <c r="L11" s="77">
        <f t="shared" si="0"/>
        <v>0</v>
      </c>
      <c r="M11" s="77">
        <f t="shared" si="1"/>
        <v>0</v>
      </c>
      <c r="O11" s="210"/>
      <c r="P11" s="210"/>
      <c r="Q11" s="210"/>
      <c r="R11" s="210"/>
      <c r="S11" s="210"/>
      <c r="U11" s="309"/>
      <c r="V11" s="309"/>
      <c r="W11" s="309"/>
      <c r="X11" s="309"/>
      <c r="Y11" s="309"/>
      <c r="Z11" s="309"/>
      <c r="AA11" s="309"/>
      <c r="AB11" s="309"/>
      <c r="AC11" s="309"/>
      <c r="AD11" s="309"/>
      <c r="AE11" s="309"/>
      <c r="AF11" s="309"/>
      <c r="AG11" s="309"/>
      <c r="AH11" s="309"/>
      <c r="AI11" s="309"/>
      <c r="AJ11" s="309"/>
      <c r="AK11" s="309"/>
      <c r="AL11" s="309"/>
      <c r="AM11" s="309"/>
      <c r="AN11" s="309"/>
      <c r="AO11" s="309"/>
    </row>
    <row r="12" spans="1:41" s="78" customFormat="1" x14ac:dyDescent="0.25">
      <c r="A12" s="1263" t="s">
        <v>710</v>
      </c>
      <c r="B12" s="1264"/>
      <c r="C12" s="1264"/>
      <c r="D12" s="1264"/>
      <c r="E12" s="1264"/>
      <c r="F12" s="1265"/>
      <c r="G12" s="165">
        <f>Fragebogen!J75</f>
        <v>0</v>
      </c>
      <c r="H12" s="76">
        <f>Fragebogen!K75</f>
        <v>0</v>
      </c>
      <c r="I12" s="155" t="e">
        <f>H12/Fragebogen!$K$46</f>
        <v>#DIV/0!</v>
      </c>
      <c r="J12" s="158">
        <v>1</v>
      </c>
      <c r="K12" s="159"/>
      <c r="L12" s="77">
        <f t="shared" si="0"/>
        <v>0</v>
      </c>
      <c r="M12" s="77">
        <f t="shared" si="1"/>
        <v>0</v>
      </c>
      <c r="O12" s="210"/>
      <c r="P12" s="210"/>
      <c r="Q12" s="210"/>
      <c r="R12" s="210"/>
      <c r="S12" s="210"/>
      <c r="U12" s="309"/>
      <c r="V12" s="309"/>
      <c r="W12" s="309"/>
      <c r="X12" s="309"/>
      <c r="Y12" s="309"/>
      <c r="Z12" s="309"/>
      <c r="AA12" s="309"/>
      <c r="AB12" s="309"/>
      <c r="AC12" s="309"/>
      <c r="AD12" s="309"/>
      <c r="AE12" s="309"/>
      <c r="AF12" s="309"/>
      <c r="AG12" s="309"/>
      <c r="AH12" s="309"/>
      <c r="AI12" s="309"/>
      <c r="AJ12" s="309"/>
      <c r="AK12" s="309"/>
      <c r="AL12" s="309"/>
      <c r="AM12" s="309"/>
      <c r="AN12" s="309"/>
      <c r="AO12" s="309"/>
    </row>
    <row r="13" spans="1:41" s="78" customFormat="1" x14ac:dyDescent="0.25">
      <c r="A13" s="1263" t="s">
        <v>42</v>
      </c>
      <c r="B13" s="1264"/>
      <c r="C13" s="1264"/>
      <c r="D13" s="1264"/>
      <c r="E13" s="1264"/>
      <c r="F13" s="1265"/>
      <c r="G13" s="165">
        <f>Fragebogen!J83</f>
        <v>0</v>
      </c>
      <c r="H13" s="76">
        <f>Fragebogen!K83</f>
        <v>0</v>
      </c>
      <c r="I13" s="155" t="e">
        <f>H13/Fragebogen!$K$46</f>
        <v>#DIV/0!</v>
      </c>
      <c r="J13" s="158">
        <v>0.5</v>
      </c>
      <c r="K13" s="159">
        <v>0.5</v>
      </c>
      <c r="L13" s="77">
        <f t="shared" si="0"/>
        <v>0</v>
      </c>
      <c r="M13" s="77">
        <f t="shared" si="1"/>
        <v>0</v>
      </c>
      <c r="O13" s="210"/>
      <c r="P13" s="210"/>
      <c r="Q13" s="210"/>
      <c r="R13" s="210"/>
      <c r="S13" s="210"/>
      <c r="U13" s="309"/>
      <c r="V13" s="309"/>
      <c r="W13" s="309"/>
      <c r="X13" s="309"/>
      <c r="Y13" s="309"/>
      <c r="Z13" s="309"/>
      <c r="AA13" s="309"/>
      <c r="AB13" s="309"/>
      <c r="AC13" s="309"/>
      <c r="AD13" s="309"/>
      <c r="AE13" s="309"/>
      <c r="AF13" s="309"/>
      <c r="AG13" s="309"/>
      <c r="AH13" s="309"/>
      <c r="AI13" s="309"/>
      <c r="AJ13" s="309"/>
      <c r="AK13" s="309"/>
      <c r="AL13" s="309"/>
      <c r="AM13" s="309"/>
      <c r="AN13" s="309"/>
      <c r="AO13" s="309"/>
    </row>
    <row r="14" spans="1:41" s="78" customFormat="1" x14ac:dyDescent="0.25">
      <c r="A14" s="1263" t="s">
        <v>53</v>
      </c>
      <c r="B14" s="1264"/>
      <c r="C14" s="1264"/>
      <c r="D14" s="1264"/>
      <c r="E14" s="1264"/>
      <c r="F14" s="1265"/>
      <c r="G14" s="165">
        <f>Fragebogen!J84</f>
        <v>0</v>
      </c>
      <c r="H14" s="76">
        <f>Fragebogen!K84</f>
        <v>0</v>
      </c>
      <c r="I14" s="155" t="e">
        <f>H14/Fragebogen!$K$46</f>
        <v>#DIV/0!</v>
      </c>
      <c r="J14" s="158">
        <v>0.5</v>
      </c>
      <c r="K14" s="159">
        <v>0.5</v>
      </c>
      <c r="L14" s="77">
        <f t="shared" si="0"/>
        <v>0</v>
      </c>
      <c r="M14" s="77">
        <f t="shared" si="1"/>
        <v>0</v>
      </c>
      <c r="O14" s="210"/>
      <c r="P14" s="210"/>
      <c r="Q14" s="210"/>
      <c r="R14" s="210"/>
      <c r="S14" s="210"/>
      <c r="U14" s="309"/>
      <c r="V14" s="309"/>
      <c r="W14" s="309"/>
      <c r="X14" s="309"/>
      <c r="Y14" s="309"/>
      <c r="Z14" s="309"/>
      <c r="AA14" s="309"/>
      <c r="AB14" s="309"/>
      <c r="AC14" s="309"/>
      <c r="AD14" s="309"/>
      <c r="AE14" s="309"/>
      <c r="AF14" s="309"/>
      <c r="AG14" s="309"/>
      <c r="AH14" s="309"/>
      <c r="AI14" s="309"/>
      <c r="AJ14" s="309"/>
      <c r="AK14" s="309"/>
      <c r="AL14" s="309"/>
      <c r="AM14" s="309"/>
      <c r="AN14" s="309"/>
      <c r="AO14" s="309"/>
    </row>
    <row r="15" spans="1:41" s="78" customFormat="1" x14ac:dyDescent="0.25">
      <c r="A15" s="1263" t="s">
        <v>54</v>
      </c>
      <c r="B15" s="1264"/>
      <c r="C15" s="1264"/>
      <c r="D15" s="1264"/>
      <c r="E15" s="1264"/>
      <c r="F15" s="1265"/>
      <c r="G15" s="165">
        <f>Fragebogen!J85</f>
        <v>0</v>
      </c>
      <c r="H15" s="76">
        <f>Fragebogen!K85</f>
        <v>0</v>
      </c>
      <c r="I15" s="155" t="e">
        <f>H15/Fragebogen!$K$46</f>
        <v>#DIV/0!</v>
      </c>
      <c r="J15" s="158">
        <v>0.5</v>
      </c>
      <c r="K15" s="159">
        <v>0.5</v>
      </c>
      <c r="L15" s="77">
        <f t="shared" si="0"/>
        <v>0</v>
      </c>
      <c r="M15" s="77">
        <f t="shared" si="1"/>
        <v>0</v>
      </c>
      <c r="O15" s="210"/>
      <c r="P15" s="210"/>
      <c r="Q15" s="210"/>
      <c r="R15" s="210"/>
      <c r="S15" s="210"/>
      <c r="U15" s="309"/>
      <c r="V15" s="309"/>
      <c r="W15" s="309"/>
      <c r="X15" s="309"/>
      <c r="Y15" s="309"/>
      <c r="Z15" s="309"/>
      <c r="AA15" s="309"/>
      <c r="AB15" s="309"/>
      <c r="AC15" s="309"/>
      <c r="AD15" s="309"/>
      <c r="AE15" s="309"/>
      <c r="AF15" s="309"/>
      <c r="AG15" s="309"/>
      <c r="AH15" s="309"/>
      <c r="AI15" s="309"/>
      <c r="AJ15" s="309"/>
      <c r="AK15" s="309"/>
      <c r="AL15" s="309"/>
      <c r="AM15" s="309"/>
      <c r="AN15" s="309"/>
      <c r="AO15" s="309"/>
    </row>
    <row r="16" spans="1:41" s="78" customFormat="1" x14ac:dyDescent="0.25">
      <c r="A16" s="1263" t="s">
        <v>98</v>
      </c>
      <c r="B16" s="1264"/>
      <c r="C16" s="1264"/>
      <c r="D16" s="1264"/>
      <c r="E16" s="1264"/>
      <c r="F16" s="1265"/>
      <c r="G16" s="165">
        <f>Fragebogen!J88</f>
        <v>0</v>
      </c>
      <c r="H16" s="76">
        <f>Fragebogen!K88</f>
        <v>0</v>
      </c>
      <c r="I16" s="155" t="e">
        <f>H16/Fragebogen!$K$46</f>
        <v>#DIV/0!</v>
      </c>
      <c r="J16" s="158">
        <v>0.5</v>
      </c>
      <c r="K16" s="159">
        <v>0.5</v>
      </c>
      <c r="L16" s="77">
        <f t="shared" si="0"/>
        <v>0</v>
      </c>
      <c r="M16" s="77">
        <f t="shared" si="1"/>
        <v>0</v>
      </c>
      <c r="O16" s="210"/>
      <c r="P16" s="210"/>
      <c r="Q16" s="210"/>
      <c r="R16" s="210"/>
      <c r="S16" s="210"/>
      <c r="U16" s="309"/>
      <c r="V16" s="309"/>
      <c r="W16" s="309"/>
      <c r="X16" s="309"/>
      <c r="Y16" s="309"/>
      <c r="Z16" s="309"/>
      <c r="AA16" s="309"/>
      <c r="AB16" s="309"/>
      <c r="AC16" s="309"/>
      <c r="AD16" s="309"/>
      <c r="AE16" s="309"/>
      <c r="AF16" s="309"/>
      <c r="AG16" s="309"/>
      <c r="AH16" s="309"/>
      <c r="AI16" s="309"/>
      <c r="AJ16" s="309"/>
      <c r="AK16" s="309"/>
      <c r="AL16" s="309"/>
      <c r="AM16" s="309"/>
      <c r="AN16" s="309"/>
      <c r="AO16" s="309"/>
    </row>
    <row r="17" spans="1:41" s="78" customFormat="1" x14ac:dyDescent="0.25">
      <c r="A17" s="1263" t="s">
        <v>57</v>
      </c>
      <c r="B17" s="1264"/>
      <c r="C17" s="1264"/>
      <c r="D17" s="1264"/>
      <c r="E17" s="1264"/>
      <c r="F17" s="1265"/>
      <c r="G17" s="165">
        <f>Fragebogen!J89</f>
        <v>0</v>
      </c>
      <c r="H17" s="76">
        <f>Fragebogen!K89</f>
        <v>0</v>
      </c>
      <c r="I17" s="155" t="e">
        <f>H17/Fragebogen!$K$46</f>
        <v>#DIV/0!</v>
      </c>
      <c r="J17" s="158">
        <v>1</v>
      </c>
      <c r="K17" s="159"/>
      <c r="L17" s="77">
        <f t="shared" si="0"/>
        <v>0</v>
      </c>
      <c r="M17" s="77">
        <f t="shared" si="1"/>
        <v>0</v>
      </c>
      <c r="O17" s="210"/>
      <c r="P17" s="210"/>
      <c r="Q17" s="210"/>
      <c r="R17" s="210"/>
      <c r="S17" s="210"/>
      <c r="U17" s="309"/>
      <c r="V17" s="309"/>
      <c r="W17" s="310"/>
      <c r="X17" s="309"/>
      <c r="Y17" s="309"/>
      <c r="Z17" s="309"/>
      <c r="AA17" s="309"/>
      <c r="AB17" s="309"/>
      <c r="AC17" s="309"/>
      <c r="AD17" s="309"/>
      <c r="AE17" s="309"/>
      <c r="AF17" s="309"/>
      <c r="AG17" s="309"/>
      <c r="AH17" s="309"/>
      <c r="AI17" s="309"/>
      <c r="AJ17" s="309"/>
      <c r="AK17" s="309"/>
      <c r="AL17" s="309"/>
      <c r="AM17" s="309"/>
      <c r="AN17" s="309"/>
      <c r="AO17" s="309"/>
    </row>
    <row r="18" spans="1:41" s="78" customFormat="1" x14ac:dyDescent="0.25">
      <c r="A18" s="1263" t="s">
        <v>67</v>
      </c>
      <c r="B18" s="1264"/>
      <c r="C18" s="1264"/>
      <c r="D18" s="1264"/>
      <c r="E18" s="1264"/>
      <c r="F18" s="1265"/>
      <c r="G18" s="166">
        <f>Fragebogen!J92</f>
        <v>0</v>
      </c>
      <c r="H18" s="76">
        <f>Fragebogen!K92</f>
        <v>0</v>
      </c>
      <c r="I18" s="155" t="e">
        <f>H18/Fragebogen!$K$46</f>
        <v>#DIV/0!</v>
      </c>
      <c r="J18" s="158">
        <v>0.5</v>
      </c>
      <c r="K18" s="159">
        <v>0.5</v>
      </c>
      <c r="L18" s="77">
        <f t="shared" si="0"/>
        <v>0</v>
      </c>
      <c r="M18" s="77">
        <f t="shared" si="1"/>
        <v>0</v>
      </c>
      <c r="O18" s="210"/>
      <c r="P18" s="210"/>
      <c r="Q18" s="210"/>
      <c r="R18" s="210"/>
      <c r="S18" s="210"/>
      <c r="U18" s="309"/>
      <c r="V18" s="309"/>
      <c r="W18" s="310"/>
      <c r="X18" s="309"/>
      <c r="Y18" s="309"/>
      <c r="Z18" s="309"/>
      <c r="AA18" s="309"/>
      <c r="AB18" s="309"/>
      <c r="AC18" s="309"/>
      <c r="AD18" s="309"/>
      <c r="AE18" s="309"/>
      <c r="AF18" s="309"/>
      <c r="AG18" s="309"/>
      <c r="AH18" s="309"/>
      <c r="AI18" s="309"/>
      <c r="AJ18" s="309"/>
      <c r="AK18" s="309"/>
      <c r="AL18" s="309"/>
      <c r="AM18" s="309"/>
      <c r="AN18" s="309"/>
      <c r="AO18" s="309"/>
    </row>
    <row r="19" spans="1:41" s="78" customFormat="1" x14ac:dyDescent="0.25">
      <c r="A19" s="1263" t="s">
        <v>872</v>
      </c>
      <c r="B19" s="1264"/>
      <c r="C19" s="1264"/>
      <c r="D19" s="1264"/>
      <c r="E19" s="1264"/>
      <c r="F19" s="1265"/>
      <c r="G19" s="166">
        <f>Fragebogen!J80</f>
        <v>0</v>
      </c>
      <c r="H19" s="76">
        <f>Fragebogen!K80</f>
        <v>0</v>
      </c>
      <c r="I19" s="155" t="e">
        <f>H19/Fragebogen!$K$46</f>
        <v>#DIV/0!</v>
      </c>
      <c r="J19" s="158">
        <v>0.5</v>
      </c>
      <c r="K19" s="159">
        <v>0.5</v>
      </c>
      <c r="L19" s="77">
        <f t="shared" si="0"/>
        <v>0</v>
      </c>
      <c r="M19" s="77">
        <f t="shared" si="1"/>
        <v>0</v>
      </c>
      <c r="O19" s="210"/>
      <c r="P19" s="210"/>
      <c r="Q19" s="210"/>
      <c r="R19" s="210"/>
      <c r="S19" s="210"/>
      <c r="U19" s="309"/>
      <c r="V19" s="309"/>
      <c r="W19" s="310"/>
      <c r="X19" s="309"/>
      <c r="Y19" s="309"/>
      <c r="Z19" s="309"/>
      <c r="AA19" s="309"/>
      <c r="AB19" s="309"/>
      <c r="AC19" s="309"/>
      <c r="AD19" s="309"/>
      <c r="AE19" s="309"/>
      <c r="AF19" s="309"/>
      <c r="AG19" s="309"/>
      <c r="AH19" s="309"/>
      <c r="AI19" s="309"/>
      <c r="AJ19" s="309"/>
      <c r="AK19" s="309"/>
      <c r="AL19" s="309"/>
      <c r="AM19" s="309"/>
      <c r="AN19" s="309"/>
      <c r="AO19" s="309"/>
    </row>
    <row r="20" spans="1:41" s="78" customFormat="1" x14ac:dyDescent="0.25">
      <c r="A20" s="1263" t="s">
        <v>919</v>
      </c>
      <c r="B20" s="1264"/>
      <c r="C20" s="1264"/>
      <c r="D20" s="1264"/>
      <c r="E20" s="1264"/>
      <c r="F20" s="1265"/>
      <c r="G20" s="166">
        <f>Fragebogen!J81</f>
        <v>0</v>
      </c>
      <c r="H20" s="76">
        <f>Fragebogen!K81</f>
        <v>0</v>
      </c>
      <c r="I20" s="155" t="e">
        <f>H20/Fragebogen!$K$46</f>
        <v>#DIV/0!</v>
      </c>
      <c r="J20" s="158">
        <v>0.5</v>
      </c>
      <c r="K20" s="159">
        <v>0.5</v>
      </c>
      <c r="L20" s="77">
        <f t="shared" ref="L20" si="2">H20*J20</f>
        <v>0</v>
      </c>
      <c r="M20" s="77">
        <f t="shared" ref="M20" si="3">H20*K20</f>
        <v>0</v>
      </c>
      <c r="O20" s="210"/>
      <c r="P20" s="210"/>
      <c r="Q20" s="210"/>
      <c r="R20" s="210"/>
      <c r="S20" s="210"/>
      <c r="U20" s="309"/>
      <c r="V20" s="309"/>
      <c r="W20" s="310"/>
      <c r="X20" s="309"/>
      <c r="Y20" s="309"/>
      <c r="Z20" s="309"/>
      <c r="AA20" s="309"/>
      <c r="AB20" s="309"/>
      <c r="AC20" s="309"/>
      <c r="AD20" s="309"/>
      <c r="AE20" s="309"/>
      <c r="AF20" s="309"/>
      <c r="AG20" s="309"/>
      <c r="AH20" s="309"/>
      <c r="AI20" s="309"/>
      <c r="AJ20" s="309"/>
      <c r="AK20" s="309"/>
      <c r="AL20" s="309"/>
      <c r="AM20" s="309"/>
      <c r="AN20" s="309"/>
      <c r="AO20" s="309"/>
    </row>
    <row r="21" spans="1:41" s="78" customFormat="1" x14ac:dyDescent="0.25">
      <c r="A21" s="1263" t="s">
        <v>100</v>
      </c>
      <c r="B21" s="1264"/>
      <c r="C21" s="1264"/>
      <c r="D21" s="1264"/>
      <c r="E21" s="1264"/>
      <c r="F21" s="1265"/>
      <c r="G21" s="166">
        <f>Fragebogen!J97</f>
        <v>0</v>
      </c>
      <c r="H21" s="76">
        <f>Fragebogen!K97</f>
        <v>0</v>
      </c>
      <c r="I21" s="155" t="e">
        <f>H21/Fragebogen!$K$46</f>
        <v>#DIV/0!</v>
      </c>
      <c r="J21" s="158">
        <v>0.5</v>
      </c>
      <c r="K21" s="159">
        <v>0.5</v>
      </c>
      <c r="L21" s="77">
        <f t="shared" si="0"/>
        <v>0</v>
      </c>
      <c r="M21" s="77">
        <f t="shared" si="1"/>
        <v>0</v>
      </c>
      <c r="O21" s="210"/>
      <c r="P21" s="210"/>
      <c r="Q21" s="210"/>
      <c r="R21" s="210"/>
      <c r="S21" s="210"/>
      <c r="U21" s="309"/>
      <c r="V21" s="309"/>
      <c r="W21" s="310"/>
      <c r="X21" s="309"/>
      <c r="Y21" s="309"/>
      <c r="Z21" s="309"/>
      <c r="AA21" s="309"/>
      <c r="AB21" s="309"/>
      <c r="AC21" s="309"/>
      <c r="AD21" s="309"/>
      <c r="AE21" s="309"/>
      <c r="AF21" s="309"/>
      <c r="AG21" s="309"/>
      <c r="AH21" s="309"/>
      <c r="AI21" s="309"/>
      <c r="AJ21" s="309"/>
      <c r="AK21" s="309"/>
      <c r="AL21" s="309"/>
      <c r="AM21" s="309"/>
      <c r="AN21" s="309"/>
      <c r="AO21" s="309"/>
    </row>
    <row r="22" spans="1:41" s="78" customFormat="1" x14ac:dyDescent="0.25">
      <c r="A22" s="1263" t="s">
        <v>72</v>
      </c>
      <c r="B22" s="1264"/>
      <c r="C22" s="1264"/>
      <c r="D22" s="1264"/>
      <c r="E22" s="1264"/>
      <c r="F22" s="1265"/>
      <c r="G22" s="166">
        <f>Fragebogen!J99</f>
        <v>0</v>
      </c>
      <c r="H22" s="76">
        <f>Fragebogen!K99</f>
        <v>0</v>
      </c>
      <c r="I22" s="155" t="e">
        <f>H22/Fragebogen!$K$46</f>
        <v>#DIV/0!</v>
      </c>
      <c r="J22" s="158">
        <v>0.5</v>
      </c>
      <c r="K22" s="159">
        <v>0.5</v>
      </c>
      <c r="L22" s="77">
        <f t="shared" si="0"/>
        <v>0</v>
      </c>
      <c r="M22" s="77">
        <f t="shared" si="1"/>
        <v>0</v>
      </c>
      <c r="O22" s="210"/>
      <c r="P22" s="210"/>
      <c r="Q22" s="210"/>
      <c r="R22" s="210"/>
      <c r="S22" s="210"/>
      <c r="U22" s="309"/>
      <c r="V22" s="309"/>
      <c r="W22" s="310"/>
      <c r="X22" s="309"/>
      <c r="Y22" s="309"/>
      <c r="Z22" s="309"/>
      <c r="AA22" s="309"/>
      <c r="AB22" s="309"/>
      <c r="AC22" s="309"/>
      <c r="AD22" s="309"/>
      <c r="AE22" s="309"/>
      <c r="AF22" s="309"/>
      <c r="AG22" s="309"/>
      <c r="AH22" s="309"/>
      <c r="AI22" s="309"/>
      <c r="AJ22" s="309"/>
      <c r="AK22" s="309"/>
      <c r="AL22" s="309"/>
      <c r="AM22" s="309"/>
      <c r="AN22" s="309"/>
      <c r="AO22" s="309"/>
    </row>
    <row r="23" spans="1:41" s="78" customFormat="1" ht="57" customHeight="1" x14ac:dyDescent="0.25">
      <c r="A23" s="1263" t="s">
        <v>547</v>
      </c>
      <c r="B23" s="1264"/>
      <c r="C23" s="1264"/>
      <c r="D23" s="1264"/>
      <c r="E23" s="1264"/>
      <c r="F23" s="1265"/>
      <c r="G23" s="167"/>
      <c r="H23" s="76">
        <f>Fragebogen!K101</f>
        <v>0</v>
      </c>
      <c r="I23" s="155" t="e">
        <f>H23/Fragebogen!$K$46</f>
        <v>#DIV/0!</v>
      </c>
      <c r="J23" s="160" t="e">
        <f>(G10+G11+G12+G17+((G13+G14+G15+G16+G18+G19+G20+G21+G22)*0.5))/G24</f>
        <v>#DIV/0!</v>
      </c>
      <c r="K23" s="161" t="e">
        <f>1-J23</f>
        <v>#DIV/0!</v>
      </c>
      <c r="L23" s="77" t="e">
        <f t="shared" si="0"/>
        <v>#DIV/0!</v>
      </c>
      <c r="M23" s="77" t="e">
        <f t="shared" si="1"/>
        <v>#DIV/0!</v>
      </c>
      <c r="O23" s="210"/>
      <c r="P23" s="210"/>
      <c r="Q23" s="210"/>
      <c r="R23" s="210"/>
      <c r="S23" s="210"/>
      <c r="U23" s="309"/>
      <c r="V23" s="309"/>
      <c r="W23" s="309"/>
      <c r="X23" s="309"/>
      <c r="Y23" s="309"/>
      <c r="Z23" s="309"/>
      <c r="AA23" s="309"/>
      <c r="AB23" s="309"/>
      <c r="AC23" s="309"/>
      <c r="AD23" s="309"/>
      <c r="AE23" s="309"/>
      <c r="AF23" s="309"/>
      <c r="AG23" s="309"/>
      <c r="AH23" s="309"/>
      <c r="AI23" s="309"/>
      <c r="AJ23" s="309"/>
      <c r="AK23" s="309"/>
      <c r="AL23" s="309"/>
      <c r="AM23" s="309"/>
      <c r="AN23" s="309"/>
      <c r="AO23" s="309"/>
    </row>
    <row r="24" spans="1:41" x14ac:dyDescent="0.25">
      <c r="A24" s="1269" t="s">
        <v>163</v>
      </c>
      <c r="B24" s="1270"/>
      <c r="C24" s="1270"/>
      <c r="D24" s="1270"/>
      <c r="E24" s="1270"/>
      <c r="F24" s="1271"/>
      <c r="G24" s="187">
        <f>SUM(G10:G23)</f>
        <v>0</v>
      </c>
      <c r="H24" s="80">
        <f>SUM(H10:H23)</f>
        <v>0</v>
      </c>
      <c r="I24" s="162" t="e">
        <f>H24/Fragebogen!$K$46</f>
        <v>#DIV/0!</v>
      </c>
      <c r="J24" s="163" t="s">
        <v>123</v>
      </c>
      <c r="K24" s="164"/>
      <c r="L24" s="81" t="e">
        <f>SUM(L10:L23)</f>
        <v>#DIV/0!</v>
      </c>
      <c r="M24" s="81" t="e">
        <f>SUM(M10:M23)</f>
        <v>#DIV/0!</v>
      </c>
      <c r="O24" s="209"/>
      <c r="P24" s="209"/>
      <c r="Q24" s="209"/>
      <c r="R24" s="209"/>
      <c r="S24" s="209"/>
      <c r="U24" s="301"/>
      <c r="V24" s="301"/>
      <c r="W24" s="301"/>
      <c r="X24" s="301"/>
      <c r="Y24" s="301"/>
      <c r="Z24" s="301"/>
      <c r="AA24" s="301"/>
      <c r="AB24" s="301"/>
      <c r="AC24" s="301"/>
      <c r="AD24" s="301"/>
      <c r="AE24" s="301"/>
      <c r="AF24" s="301"/>
      <c r="AG24" s="301"/>
      <c r="AH24" s="301"/>
      <c r="AI24" s="301"/>
      <c r="AJ24" s="301"/>
      <c r="AK24" s="301"/>
      <c r="AL24" s="301"/>
      <c r="AM24" s="301"/>
      <c r="AN24" s="301"/>
      <c r="AO24" s="301"/>
    </row>
    <row r="25" spans="1:41" x14ac:dyDescent="0.25">
      <c r="A25" s="1266" t="s">
        <v>164</v>
      </c>
      <c r="B25" s="1267"/>
      <c r="C25" s="1267"/>
      <c r="D25" s="1267"/>
      <c r="E25" s="1267"/>
      <c r="F25" s="1267"/>
      <c r="G25" s="1268"/>
      <c r="H25" s="77"/>
      <c r="I25" s="155"/>
      <c r="J25" s="156"/>
      <c r="K25" s="157"/>
      <c r="L25" s="77"/>
      <c r="M25" s="77"/>
      <c r="O25" s="209"/>
      <c r="P25" s="209"/>
      <c r="Q25" s="209"/>
      <c r="R25" s="209"/>
      <c r="S25" s="209"/>
      <c r="U25" s="301"/>
      <c r="V25" s="301"/>
      <c r="W25" s="301"/>
      <c r="X25" s="301"/>
      <c r="Y25" s="301"/>
      <c r="Z25" s="301"/>
      <c r="AA25" s="301"/>
      <c r="AB25" s="301"/>
      <c r="AC25" s="301"/>
      <c r="AD25" s="301"/>
      <c r="AE25" s="301"/>
      <c r="AF25" s="301"/>
      <c r="AG25" s="301"/>
      <c r="AH25" s="301"/>
      <c r="AI25" s="301"/>
      <c r="AJ25" s="301"/>
      <c r="AK25" s="301"/>
      <c r="AL25" s="301"/>
      <c r="AM25" s="301"/>
      <c r="AN25" s="301"/>
      <c r="AO25" s="301"/>
    </row>
    <row r="26" spans="1:41" x14ac:dyDescent="0.25">
      <c r="A26" s="1263" t="s">
        <v>14</v>
      </c>
      <c r="B26" s="1264"/>
      <c r="C26" s="1264"/>
      <c r="D26" s="1264"/>
      <c r="E26" s="1264"/>
      <c r="F26" s="1264"/>
      <c r="G26" s="1265"/>
      <c r="H26" s="76">
        <f>Fragebogen!J111</f>
        <v>0</v>
      </c>
      <c r="I26" s="155" t="e">
        <f>H26/Fragebogen!$K$46</f>
        <v>#DIV/0!</v>
      </c>
      <c r="J26" s="168"/>
      <c r="K26" s="169">
        <v>1</v>
      </c>
      <c r="L26" s="77">
        <f t="shared" ref="L26:L49" si="4">H26*J26</f>
        <v>0</v>
      </c>
      <c r="M26" s="77">
        <f t="shared" ref="M26:M49" si="5">H26*K26</f>
        <v>0</v>
      </c>
      <c r="O26" s="209"/>
      <c r="P26" s="209"/>
      <c r="Q26" s="209"/>
      <c r="R26" s="209"/>
      <c r="S26" s="209"/>
      <c r="U26" s="301"/>
      <c r="V26" s="301"/>
      <c r="W26" s="301"/>
      <c r="X26" s="301"/>
      <c r="Y26" s="301"/>
      <c r="Z26" s="301"/>
      <c r="AA26" s="301"/>
      <c r="AB26" s="301"/>
      <c r="AC26" s="301"/>
      <c r="AD26" s="301"/>
      <c r="AE26" s="301"/>
      <c r="AF26" s="301"/>
      <c r="AG26" s="301"/>
      <c r="AH26" s="301"/>
      <c r="AI26" s="301"/>
      <c r="AJ26" s="301"/>
      <c r="AK26" s="301"/>
      <c r="AL26" s="301"/>
      <c r="AM26" s="301"/>
      <c r="AN26" s="301"/>
      <c r="AO26" s="301"/>
    </row>
    <row r="27" spans="1:41" ht="12.9" customHeight="1" x14ac:dyDescent="0.25">
      <c r="A27" s="1263" t="s">
        <v>105</v>
      </c>
      <c r="B27" s="1264"/>
      <c r="C27" s="1264"/>
      <c r="D27" s="1264"/>
      <c r="E27" s="1264"/>
      <c r="F27" s="1264"/>
      <c r="G27" s="1265"/>
      <c r="H27" s="76">
        <f>Fragebogen!J113</f>
        <v>0</v>
      </c>
      <c r="I27" s="155" t="e">
        <f>H27/Fragebogen!$K$46</f>
        <v>#DIV/0!</v>
      </c>
      <c r="J27" s="168">
        <v>1</v>
      </c>
      <c r="K27" s="169"/>
      <c r="L27" s="77">
        <f t="shared" si="4"/>
        <v>0</v>
      </c>
      <c r="M27" s="77">
        <f t="shared" si="5"/>
        <v>0</v>
      </c>
      <c r="O27" s="209"/>
      <c r="P27" s="209"/>
      <c r="Q27" s="209"/>
      <c r="R27" s="209"/>
      <c r="S27" s="209"/>
      <c r="U27" s="301"/>
      <c r="V27" s="301"/>
      <c r="W27" s="301"/>
      <c r="X27" s="301"/>
      <c r="Y27" s="301"/>
      <c r="Z27" s="301"/>
      <c r="AA27" s="301"/>
      <c r="AB27" s="301"/>
      <c r="AC27" s="301"/>
      <c r="AD27" s="301"/>
      <c r="AE27" s="301"/>
      <c r="AF27" s="301"/>
      <c r="AG27" s="301"/>
      <c r="AH27" s="301"/>
      <c r="AI27" s="301"/>
      <c r="AJ27" s="301"/>
      <c r="AK27" s="301"/>
      <c r="AL27" s="301"/>
      <c r="AM27" s="301"/>
      <c r="AN27" s="301"/>
      <c r="AO27" s="301"/>
    </row>
    <row r="28" spans="1:41" ht="12.9" customHeight="1" x14ac:dyDescent="0.25">
      <c r="A28" s="1263" t="s">
        <v>226</v>
      </c>
      <c r="B28" s="1264"/>
      <c r="C28" s="1264"/>
      <c r="D28" s="1264"/>
      <c r="E28" s="1264"/>
      <c r="F28" s="1264"/>
      <c r="G28" s="1265"/>
      <c r="H28" s="76">
        <f>Fragebogen!J115</f>
        <v>0</v>
      </c>
      <c r="I28" s="155" t="e">
        <f>H28/Fragebogen!$K$46</f>
        <v>#DIV/0!</v>
      </c>
      <c r="J28" s="168">
        <v>1</v>
      </c>
      <c r="K28" s="169"/>
      <c r="L28" s="77">
        <f t="shared" si="4"/>
        <v>0</v>
      </c>
      <c r="M28" s="77">
        <f t="shared" si="5"/>
        <v>0</v>
      </c>
      <c r="O28" s="209"/>
      <c r="P28" s="209"/>
      <c r="Q28" s="209"/>
      <c r="R28" s="209"/>
      <c r="S28" s="209"/>
      <c r="U28" s="301"/>
      <c r="V28" s="301"/>
      <c r="W28" s="301"/>
      <c r="X28" s="301"/>
      <c r="Y28" s="301"/>
      <c r="Z28" s="301"/>
      <c r="AA28" s="301"/>
      <c r="AB28" s="301"/>
      <c r="AC28" s="301"/>
      <c r="AD28" s="301"/>
      <c r="AE28" s="301"/>
      <c r="AF28" s="301"/>
      <c r="AG28" s="301"/>
      <c r="AH28" s="301"/>
      <c r="AI28" s="301"/>
      <c r="AJ28" s="301"/>
      <c r="AK28" s="301"/>
      <c r="AL28" s="301"/>
      <c r="AM28" s="301"/>
      <c r="AN28" s="301"/>
      <c r="AO28" s="301"/>
    </row>
    <row r="29" spans="1:41" x14ac:dyDescent="0.25">
      <c r="A29" s="1263" t="s">
        <v>15</v>
      </c>
      <c r="B29" s="1264"/>
      <c r="C29" s="1264"/>
      <c r="D29" s="1264"/>
      <c r="E29" s="1264"/>
      <c r="F29" s="1264"/>
      <c r="G29" s="1265"/>
      <c r="H29" s="76">
        <f>Fragebogen!J117</f>
        <v>0</v>
      </c>
      <c r="I29" s="155" t="e">
        <f>H29/Fragebogen!$K$46</f>
        <v>#DIV/0!</v>
      </c>
      <c r="J29" s="168">
        <v>0.5</v>
      </c>
      <c r="K29" s="169">
        <v>0.5</v>
      </c>
      <c r="L29" s="77">
        <f t="shared" si="4"/>
        <v>0</v>
      </c>
      <c r="M29" s="77">
        <f t="shared" si="5"/>
        <v>0</v>
      </c>
      <c r="O29" s="209"/>
      <c r="P29" s="209"/>
      <c r="Q29" s="209"/>
      <c r="R29" s="209"/>
      <c r="S29" s="209"/>
      <c r="U29" s="301"/>
      <c r="V29" s="301"/>
      <c r="W29" s="301"/>
      <c r="X29" s="301"/>
      <c r="Y29" s="301"/>
      <c r="Z29" s="301"/>
      <c r="AA29" s="301"/>
      <c r="AB29" s="301"/>
      <c r="AC29" s="301"/>
      <c r="AD29" s="301"/>
      <c r="AE29" s="301"/>
      <c r="AF29" s="301"/>
      <c r="AG29" s="301"/>
      <c r="AH29" s="301"/>
      <c r="AI29" s="301"/>
      <c r="AJ29" s="301"/>
      <c r="AK29" s="301"/>
      <c r="AL29" s="301"/>
      <c r="AM29" s="301"/>
      <c r="AN29" s="301"/>
      <c r="AO29" s="301"/>
    </row>
    <row r="30" spans="1:41" x14ac:dyDescent="0.25">
      <c r="A30" s="1263" t="s">
        <v>16</v>
      </c>
      <c r="B30" s="1264"/>
      <c r="C30" s="1264"/>
      <c r="D30" s="1264"/>
      <c r="E30" s="1264"/>
      <c r="F30" s="1264"/>
      <c r="G30" s="1265"/>
      <c r="H30" s="76">
        <f>Fragebogen!J118</f>
        <v>0</v>
      </c>
      <c r="I30" s="155" t="e">
        <f>H30/Fragebogen!$K$46</f>
        <v>#DIV/0!</v>
      </c>
      <c r="J30" s="168">
        <v>0.5</v>
      </c>
      <c r="K30" s="169">
        <v>0.5</v>
      </c>
      <c r="L30" s="77">
        <f t="shared" si="4"/>
        <v>0</v>
      </c>
      <c r="M30" s="77">
        <f t="shared" si="5"/>
        <v>0</v>
      </c>
      <c r="O30" s="209"/>
      <c r="P30" s="209"/>
      <c r="Q30" s="209"/>
      <c r="R30" s="209"/>
      <c r="S30" s="209"/>
      <c r="U30" s="301"/>
      <c r="V30" s="301"/>
      <c r="W30" s="301"/>
      <c r="X30" s="301"/>
      <c r="Y30" s="301"/>
      <c r="Z30" s="301"/>
      <c r="AA30" s="301"/>
      <c r="AB30" s="301"/>
      <c r="AC30" s="301"/>
      <c r="AD30" s="301"/>
      <c r="AE30" s="301"/>
      <c r="AF30" s="301"/>
      <c r="AG30" s="301"/>
      <c r="AH30" s="301"/>
      <c r="AI30" s="301"/>
      <c r="AJ30" s="301"/>
      <c r="AK30" s="301"/>
      <c r="AL30" s="301"/>
      <c r="AM30" s="301"/>
      <c r="AN30" s="301"/>
      <c r="AO30" s="301"/>
    </row>
    <row r="31" spans="1:41" ht="12.9" customHeight="1" x14ac:dyDescent="0.25">
      <c r="A31" s="1263" t="s">
        <v>17</v>
      </c>
      <c r="B31" s="1264"/>
      <c r="C31" s="1264"/>
      <c r="D31" s="1264"/>
      <c r="E31" s="1264"/>
      <c r="F31" s="1264"/>
      <c r="G31" s="1265"/>
      <c r="H31" s="76">
        <f>Fragebogen!J119</f>
        <v>0</v>
      </c>
      <c r="I31" s="155" t="e">
        <f>H31/Fragebogen!$K$46</f>
        <v>#DIV/0!</v>
      </c>
      <c r="J31" s="168">
        <v>0.5</v>
      </c>
      <c r="K31" s="169">
        <v>0.5</v>
      </c>
      <c r="L31" s="77">
        <f t="shared" si="4"/>
        <v>0</v>
      </c>
      <c r="M31" s="77">
        <f t="shared" si="5"/>
        <v>0</v>
      </c>
      <c r="O31" s="209"/>
      <c r="P31" s="209"/>
      <c r="Q31" s="209"/>
      <c r="R31" s="209"/>
      <c r="S31" s="209"/>
      <c r="U31" s="301"/>
      <c r="V31" s="301"/>
      <c r="W31" s="301"/>
      <c r="X31" s="301"/>
      <c r="Y31" s="301"/>
      <c r="Z31" s="301"/>
      <c r="AA31" s="301"/>
      <c r="AB31" s="301"/>
      <c r="AC31" s="301"/>
      <c r="AD31" s="301"/>
      <c r="AE31" s="301"/>
      <c r="AF31" s="301"/>
      <c r="AG31" s="301"/>
      <c r="AH31" s="301"/>
      <c r="AI31" s="301"/>
      <c r="AJ31" s="301"/>
      <c r="AK31" s="301"/>
      <c r="AL31" s="301"/>
      <c r="AM31" s="301"/>
      <c r="AN31" s="301"/>
      <c r="AO31" s="301"/>
    </row>
    <row r="32" spans="1:41" ht="12.9" customHeight="1" x14ac:dyDescent="0.25">
      <c r="A32" s="1263" t="s">
        <v>18</v>
      </c>
      <c r="B32" s="1264"/>
      <c r="C32" s="1264"/>
      <c r="D32" s="1264"/>
      <c r="E32" s="1264"/>
      <c r="F32" s="1264"/>
      <c r="G32" s="1265"/>
      <c r="H32" s="76">
        <f>Fragebogen!J122</f>
        <v>0</v>
      </c>
      <c r="I32" s="155" t="e">
        <f>H32/Fragebogen!$K$46</f>
        <v>#DIV/0!</v>
      </c>
      <c r="J32" s="168">
        <v>0.5</v>
      </c>
      <c r="K32" s="169">
        <v>0.5</v>
      </c>
      <c r="L32" s="77">
        <f t="shared" si="4"/>
        <v>0</v>
      </c>
      <c r="M32" s="77">
        <f t="shared" si="5"/>
        <v>0</v>
      </c>
      <c r="O32" s="209"/>
      <c r="P32" s="209"/>
      <c r="Q32" s="209"/>
      <c r="R32" s="209"/>
      <c r="S32" s="209"/>
      <c r="U32" s="301"/>
      <c r="V32" s="301"/>
      <c r="W32" s="301"/>
      <c r="X32" s="301"/>
      <c r="Y32" s="301"/>
      <c r="Z32" s="301"/>
      <c r="AA32" s="301"/>
      <c r="AB32" s="301"/>
      <c r="AC32" s="301"/>
      <c r="AD32" s="301"/>
      <c r="AE32" s="301"/>
      <c r="AF32" s="301"/>
      <c r="AG32" s="301"/>
      <c r="AH32" s="301"/>
      <c r="AI32" s="301"/>
      <c r="AJ32" s="301"/>
      <c r="AK32" s="301"/>
      <c r="AL32" s="301"/>
      <c r="AM32" s="301"/>
      <c r="AN32" s="301"/>
      <c r="AO32" s="301"/>
    </row>
    <row r="33" spans="1:41" ht="12.9" customHeight="1" x14ac:dyDescent="0.25">
      <c r="A33" s="1263" t="s">
        <v>63</v>
      </c>
      <c r="B33" s="1264"/>
      <c r="C33" s="1264"/>
      <c r="D33" s="1264"/>
      <c r="E33" s="1264"/>
      <c r="F33" s="1264"/>
      <c r="G33" s="1265"/>
      <c r="H33" s="76">
        <f>Fragebogen!J124</f>
        <v>0</v>
      </c>
      <c r="I33" s="155" t="e">
        <f>H33/Fragebogen!$K$46</f>
        <v>#DIV/0!</v>
      </c>
      <c r="J33" s="168">
        <v>0.5</v>
      </c>
      <c r="K33" s="169">
        <v>0.5</v>
      </c>
      <c r="L33" s="77">
        <f t="shared" si="4"/>
        <v>0</v>
      </c>
      <c r="M33" s="77">
        <f t="shared" si="5"/>
        <v>0</v>
      </c>
      <c r="O33" s="209"/>
      <c r="P33" s="209"/>
      <c r="Q33" s="209"/>
      <c r="R33" s="209"/>
      <c r="S33" s="209"/>
      <c r="U33" s="301"/>
      <c r="V33" s="301"/>
      <c r="W33" s="301"/>
      <c r="X33" s="301"/>
      <c r="Y33" s="301"/>
      <c r="Z33" s="301"/>
      <c r="AA33" s="301"/>
      <c r="AB33" s="301"/>
      <c r="AC33" s="301"/>
      <c r="AD33" s="301"/>
      <c r="AE33" s="301"/>
      <c r="AF33" s="301"/>
      <c r="AG33" s="301"/>
      <c r="AH33" s="301"/>
      <c r="AI33" s="301"/>
      <c r="AJ33" s="301"/>
      <c r="AK33" s="301"/>
      <c r="AL33" s="301"/>
      <c r="AM33" s="301"/>
      <c r="AN33" s="301"/>
      <c r="AO33" s="301"/>
    </row>
    <row r="34" spans="1:41" ht="15.75" customHeight="1" x14ac:dyDescent="0.25">
      <c r="A34" s="1263" t="s">
        <v>59</v>
      </c>
      <c r="B34" s="1264"/>
      <c r="C34" s="1264"/>
      <c r="D34" s="1264"/>
      <c r="E34" s="1264"/>
      <c r="F34" s="1264"/>
      <c r="G34" s="1265"/>
      <c r="H34" s="76">
        <f>Fragebogen!J125</f>
        <v>0</v>
      </c>
      <c r="I34" s="155" t="e">
        <f>H34/Fragebogen!$K$46</f>
        <v>#DIV/0!</v>
      </c>
      <c r="J34" s="168">
        <v>0.5</v>
      </c>
      <c r="K34" s="169">
        <v>0.5</v>
      </c>
      <c r="L34" s="77">
        <f t="shared" si="4"/>
        <v>0</v>
      </c>
      <c r="M34" s="77">
        <f t="shared" si="5"/>
        <v>0</v>
      </c>
      <c r="O34" s="209"/>
      <c r="P34" s="209"/>
      <c r="Q34" s="209"/>
      <c r="R34" s="209"/>
      <c r="S34" s="209"/>
      <c r="U34" s="301"/>
      <c r="V34" s="301"/>
      <c r="W34" s="301"/>
      <c r="X34" s="301"/>
      <c r="Y34" s="301"/>
      <c r="Z34" s="301"/>
      <c r="AA34" s="301"/>
      <c r="AB34" s="301"/>
      <c r="AC34" s="301"/>
      <c r="AD34" s="301"/>
      <c r="AE34" s="301"/>
      <c r="AF34" s="301"/>
      <c r="AG34" s="301"/>
      <c r="AH34" s="301"/>
      <c r="AI34" s="301"/>
      <c r="AJ34" s="301"/>
      <c r="AK34" s="301"/>
      <c r="AL34" s="301"/>
      <c r="AM34" s="301"/>
      <c r="AN34" s="301"/>
      <c r="AO34" s="301"/>
    </row>
    <row r="35" spans="1:41" ht="12.9" customHeight="1" x14ac:dyDescent="0.25">
      <c r="A35" s="1263" t="s">
        <v>60</v>
      </c>
      <c r="B35" s="1264"/>
      <c r="C35" s="1264"/>
      <c r="D35" s="1264"/>
      <c r="E35" s="1264"/>
      <c r="F35" s="1264"/>
      <c r="G35" s="1265"/>
      <c r="H35" s="76">
        <f>Fragebogen!J126</f>
        <v>0</v>
      </c>
      <c r="I35" s="155" t="e">
        <f>H35/Fragebogen!$K$46</f>
        <v>#DIV/0!</v>
      </c>
      <c r="J35" s="168">
        <v>0.5</v>
      </c>
      <c r="K35" s="169">
        <v>0.5</v>
      </c>
      <c r="L35" s="77">
        <f t="shared" si="4"/>
        <v>0</v>
      </c>
      <c r="M35" s="77">
        <f t="shared" si="5"/>
        <v>0</v>
      </c>
      <c r="O35" s="209"/>
      <c r="P35" s="209"/>
      <c r="Q35" s="209"/>
      <c r="R35" s="209"/>
      <c r="S35" s="209"/>
      <c r="U35" s="301"/>
      <c r="V35" s="301"/>
      <c r="W35" s="301"/>
      <c r="X35" s="301"/>
      <c r="Y35" s="301"/>
      <c r="Z35" s="301"/>
      <c r="AA35" s="301"/>
      <c r="AB35" s="301"/>
      <c r="AC35" s="301"/>
      <c r="AD35" s="301"/>
      <c r="AE35" s="301"/>
      <c r="AF35" s="301"/>
      <c r="AG35" s="301"/>
      <c r="AH35" s="301"/>
      <c r="AI35" s="301"/>
      <c r="AJ35" s="301"/>
      <c r="AK35" s="301"/>
      <c r="AL35" s="301"/>
      <c r="AM35" s="301"/>
      <c r="AN35" s="301"/>
      <c r="AO35" s="301"/>
    </row>
    <row r="36" spans="1:41" ht="12.9" customHeight="1" x14ac:dyDescent="0.25">
      <c r="A36" s="1263" t="s">
        <v>61</v>
      </c>
      <c r="B36" s="1264"/>
      <c r="C36" s="1264"/>
      <c r="D36" s="1264"/>
      <c r="E36" s="1264"/>
      <c r="F36" s="1264"/>
      <c r="G36" s="1265"/>
      <c r="H36" s="76">
        <f>Fragebogen!J127</f>
        <v>0</v>
      </c>
      <c r="I36" s="155" t="e">
        <f>H36/Fragebogen!$K$46</f>
        <v>#DIV/0!</v>
      </c>
      <c r="J36" s="168">
        <v>0.5</v>
      </c>
      <c r="K36" s="169">
        <v>0.5</v>
      </c>
      <c r="L36" s="77">
        <f t="shared" si="4"/>
        <v>0</v>
      </c>
      <c r="M36" s="77">
        <f t="shared" si="5"/>
        <v>0</v>
      </c>
      <c r="O36" s="209"/>
      <c r="P36" s="209"/>
      <c r="Q36" s="209"/>
      <c r="R36" s="209"/>
      <c r="S36" s="209"/>
      <c r="U36" s="301"/>
      <c r="V36" s="301"/>
      <c r="W36" s="301"/>
      <c r="X36" s="301"/>
      <c r="Y36" s="301"/>
      <c r="Z36" s="301"/>
      <c r="AA36" s="301"/>
      <c r="AB36" s="301"/>
      <c r="AC36" s="301"/>
      <c r="AD36" s="301"/>
      <c r="AE36" s="301"/>
      <c r="AF36" s="301"/>
      <c r="AG36" s="301"/>
      <c r="AH36" s="301"/>
      <c r="AI36" s="301"/>
      <c r="AJ36" s="301"/>
      <c r="AK36" s="301"/>
      <c r="AL36" s="301"/>
      <c r="AM36" s="301"/>
      <c r="AN36" s="301"/>
      <c r="AO36" s="301"/>
    </row>
    <row r="37" spans="1:41" ht="12.9" customHeight="1" x14ac:dyDescent="0.25">
      <c r="A37" s="1263" t="s">
        <v>62</v>
      </c>
      <c r="B37" s="1264"/>
      <c r="C37" s="1264"/>
      <c r="D37" s="1264"/>
      <c r="E37" s="1264"/>
      <c r="F37" s="1264"/>
      <c r="G37" s="1265"/>
      <c r="H37" s="76">
        <f>Fragebogen!J128</f>
        <v>0</v>
      </c>
      <c r="I37" s="155" t="e">
        <f>H37/Fragebogen!$K$46</f>
        <v>#DIV/0!</v>
      </c>
      <c r="J37" s="168">
        <v>0.5</v>
      </c>
      <c r="K37" s="169">
        <v>0.5</v>
      </c>
      <c r="L37" s="77">
        <f t="shared" si="4"/>
        <v>0</v>
      </c>
      <c r="M37" s="77">
        <f t="shared" si="5"/>
        <v>0</v>
      </c>
      <c r="O37" s="209"/>
      <c r="P37" s="209"/>
      <c r="Q37" s="209"/>
      <c r="R37" s="209"/>
      <c r="S37" s="209"/>
      <c r="U37" s="301"/>
      <c r="V37" s="301"/>
      <c r="W37" s="301"/>
      <c r="X37" s="301"/>
      <c r="Y37" s="301"/>
      <c r="Z37" s="301"/>
      <c r="AA37" s="301"/>
      <c r="AB37" s="301"/>
      <c r="AC37" s="301"/>
      <c r="AD37" s="301"/>
      <c r="AE37" s="301"/>
      <c r="AF37" s="301"/>
      <c r="AG37" s="301"/>
      <c r="AH37" s="301"/>
      <c r="AI37" s="301"/>
      <c r="AJ37" s="301"/>
      <c r="AK37" s="301"/>
      <c r="AL37" s="301"/>
      <c r="AM37" s="301"/>
      <c r="AN37" s="301"/>
      <c r="AO37" s="301"/>
    </row>
    <row r="38" spans="1:41" ht="12.9" customHeight="1" x14ac:dyDescent="0.25">
      <c r="A38" s="1263" t="s">
        <v>45</v>
      </c>
      <c r="B38" s="1264"/>
      <c r="C38" s="1264"/>
      <c r="D38" s="1264"/>
      <c r="E38" s="1264"/>
      <c r="F38" s="1264"/>
      <c r="G38" s="1265"/>
      <c r="H38" s="76">
        <f>Fragebogen!J130</f>
        <v>0</v>
      </c>
      <c r="I38" s="155" t="e">
        <f>H38/Fragebogen!$K$46</f>
        <v>#DIV/0!</v>
      </c>
      <c r="J38" s="168">
        <v>0.5</v>
      </c>
      <c r="K38" s="169">
        <v>0.5</v>
      </c>
      <c r="L38" s="77">
        <f t="shared" si="4"/>
        <v>0</v>
      </c>
      <c r="M38" s="77">
        <f t="shared" si="5"/>
        <v>0</v>
      </c>
      <c r="O38" s="209"/>
      <c r="P38" s="209"/>
      <c r="Q38" s="209"/>
      <c r="R38" s="209"/>
      <c r="S38" s="209"/>
      <c r="U38" s="301"/>
      <c r="V38" s="301"/>
      <c r="W38" s="301"/>
      <c r="X38" s="301"/>
      <c r="Y38" s="301"/>
      <c r="Z38" s="301"/>
      <c r="AA38" s="301"/>
      <c r="AB38" s="301"/>
      <c r="AC38" s="301"/>
      <c r="AD38" s="301"/>
      <c r="AE38" s="301"/>
      <c r="AF38" s="301"/>
      <c r="AG38" s="301"/>
      <c r="AH38" s="301"/>
      <c r="AI38" s="301"/>
      <c r="AJ38" s="301"/>
      <c r="AK38" s="301"/>
      <c r="AL38" s="301"/>
      <c r="AM38" s="301"/>
      <c r="AN38" s="301"/>
      <c r="AO38" s="301"/>
    </row>
    <row r="39" spans="1:41" ht="12.9" customHeight="1" x14ac:dyDescent="0.25">
      <c r="A39" s="1263" t="s">
        <v>64</v>
      </c>
      <c r="B39" s="1264"/>
      <c r="C39" s="1264"/>
      <c r="D39" s="1264"/>
      <c r="E39" s="1264"/>
      <c r="F39" s="1264"/>
      <c r="G39" s="1265"/>
      <c r="H39" s="76">
        <f>Fragebogen!J133</f>
        <v>0</v>
      </c>
      <c r="I39" s="155" t="e">
        <f>H39/Fragebogen!$K$46</f>
        <v>#DIV/0!</v>
      </c>
      <c r="J39" s="168">
        <v>0.5</v>
      </c>
      <c r="K39" s="169">
        <v>0.5</v>
      </c>
      <c r="L39" s="77">
        <f t="shared" si="4"/>
        <v>0</v>
      </c>
      <c r="M39" s="77">
        <f t="shared" si="5"/>
        <v>0</v>
      </c>
      <c r="O39" s="209"/>
      <c r="P39" s="209"/>
      <c r="Q39" s="209"/>
      <c r="R39" s="209"/>
      <c r="S39" s="209"/>
      <c r="U39" s="301"/>
      <c r="V39" s="301"/>
      <c r="W39" s="301"/>
      <c r="X39" s="301"/>
      <c r="Y39" s="301"/>
      <c r="Z39" s="301"/>
      <c r="AA39" s="301"/>
      <c r="AB39" s="301"/>
      <c r="AC39" s="301"/>
      <c r="AD39" s="301"/>
      <c r="AE39" s="301"/>
      <c r="AF39" s="301"/>
      <c r="AG39" s="301"/>
      <c r="AH39" s="301"/>
      <c r="AI39" s="301"/>
      <c r="AJ39" s="301"/>
      <c r="AK39" s="301"/>
      <c r="AL39" s="301"/>
      <c r="AM39" s="301"/>
      <c r="AN39" s="301"/>
      <c r="AO39" s="301"/>
    </row>
    <row r="40" spans="1:41" ht="12.9" customHeight="1" x14ac:dyDescent="0.25">
      <c r="A40" s="1263" t="s">
        <v>102</v>
      </c>
      <c r="B40" s="1264"/>
      <c r="C40" s="1264"/>
      <c r="D40" s="1264"/>
      <c r="E40" s="1264"/>
      <c r="F40" s="1264"/>
      <c r="G40" s="1265"/>
      <c r="H40" s="76">
        <f>Fragebogen!J135</f>
        <v>0</v>
      </c>
      <c r="I40" s="155" t="e">
        <f>H40/Fragebogen!$K$46</f>
        <v>#DIV/0!</v>
      </c>
      <c r="J40" s="168">
        <v>0.5</v>
      </c>
      <c r="K40" s="169">
        <v>0.5</v>
      </c>
      <c r="L40" s="77">
        <f t="shared" si="4"/>
        <v>0</v>
      </c>
      <c r="M40" s="77">
        <f t="shared" si="5"/>
        <v>0</v>
      </c>
      <c r="O40" s="209"/>
      <c r="P40" s="209"/>
      <c r="Q40" s="209"/>
      <c r="R40" s="209"/>
      <c r="S40" s="209"/>
      <c r="U40" s="301"/>
      <c r="V40" s="301"/>
      <c r="W40" s="301"/>
      <c r="X40" s="301"/>
      <c r="Y40" s="301"/>
      <c r="Z40" s="301"/>
      <c r="AA40" s="301"/>
      <c r="AB40" s="301"/>
      <c r="AC40" s="301"/>
      <c r="AD40" s="301"/>
      <c r="AE40" s="301"/>
      <c r="AF40" s="301"/>
      <c r="AG40" s="301"/>
      <c r="AH40" s="301"/>
      <c r="AI40" s="301"/>
      <c r="AJ40" s="301"/>
      <c r="AK40" s="301"/>
      <c r="AL40" s="301"/>
      <c r="AM40" s="301"/>
      <c r="AN40" s="301"/>
      <c r="AO40" s="301"/>
    </row>
    <row r="41" spans="1:41" x14ac:dyDescent="0.25">
      <c r="A41" s="1263" t="s">
        <v>103</v>
      </c>
      <c r="B41" s="1264"/>
      <c r="C41" s="1264"/>
      <c r="D41" s="1264"/>
      <c r="E41" s="1264"/>
      <c r="F41" s="1264"/>
      <c r="G41" s="1265"/>
      <c r="H41" s="76">
        <f>Fragebogen!J136</f>
        <v>0</v>
      </c>
      <c r="I41" s="155" t="e">
        <f>H41/Fragebogen!$K$46</f>
        <v>#DIV/0!</v>
      </c>
      <c r="J41" s="168">
        <v>0.5</v>
      </c>
      <c r="K41" s="169">
        <v>0.5</v>
      </c>
      <c r="L41" s="77">
        <f t="shared" si="4"/>
        <v>0</v>
      </c>
      <c r="M41" s="77">
        <f t="shared" si="5"/>
        <v>0</v>
      </c>
      <c r="O41" s="209"/>
      <c r="P41" s="209"/>
      <c r="Q41" s="209"/>
      <c r="R41" s="209"/>
      <c r="S41" s="209"/>
      <c r="U41" s="301"/>
      <c r="V41" s="301"/>
      <c r="W41" s="301"/>
      <c r="X41" s="301"/>
      <c r="Y41" s="301"/>
      <c r="Z41" s="301"/>
      <c r="AA41" s="301"/>
      <c r="AB41" s="301"/>
      <c r="AC41" s="301"/>
      <c r="AD41" s="301"/>
      <c r="AE41" s="301"/>
      <c r="AF41" s="301"/>
      <c r="AG41" s="301"/>
      <c r="AH41" s="301"/>
      <c r="AI41" s="301"/>
      <c r="AJ41" s="301"/>
      <c r="AK41" s="301"/>
      <c r="AL41" s="301"/>
      <c r="AM41" s="301"/>
      <c r="AN41" s="301"/>
      <c r="AO41" s="301"/>
    </row>
    <row r="42" spans="1:41" ht="12.9" customHeight="1" x14ac:dyDescent="0.25">
      <c r="A42" s="1263" t="s">
        <v>104</v>
      </c>
      <c r="B42" s="1264"/>
      <c r="C42" s="1264"/>
      <c r="D42" s="1264"/>
      <c r="E42" s="1264"/>
      <c r="F42" s="1264"/>
      <c r="G42" s="1265"/>
      <c r="H42" s="76">
        <f>Fragebogen!J137</f>
        <v>0</v>
      </c>
      <c r="I42" s="155" t="e">
        <f>H42/Fragebogen!$K$46</f>
        <v>#DIV/0!</v>
      </c>
      <c r="J42" s="168">
        <v>0.5</v>
      </c>
      <c r="K42" s="169">
        <v>0.5</v>
      </c>
      <c r="L42" s="77">
        <f t="shared" si="4"/>
        <v>0</v>
      </c>
      <c r="M42" s="77">
        <f t="shared" si="5"/>
        <v>0</v>
      </c>
      <c r="O42" s="209"/>
      <c r="P42" s="209"/>
      <c r="Q42" s="209"/>
      <c r="R42" s="209"/>
      <c r="S42" s="209"/>
      <c r="U42" s="301"/>
      <c r="V42" s="301"/>
      <c r="W42" s="301"/>
      <c r="X42" s="301"/>
      <c r="Y42" s="301"/>
      <c r="Z42" s="301"/>
      <c r="AA42" s="301"/>
      <c r="AB42" s="301"/>
      <c r="AC42" s="301"/>
      <c r="AD42" s="301"/>
      <c r="AE42" s="301"/>
      <c r="AF42" s="301"/>
      <c r="AG42" s="301"/>
      <c r="AH42" s="301"/>
      <c r="AI42" s="301"/>
      <c r="AJ42" s="301"/>
      <c r="AK42" s="301"/>
      <c r="AL42" s="301"/>
      <c r="AM42" s="301"/>
      <c r="AN42" s="301"/>
      <c r="AO42" s="301"/>
    </row>
    <row r="43" spans="1:41" ht="12.9" customHeight="1" x14ac:dyDescent="0.25">
      <c r="A43" s="1263" t="s">
        <v>66</v>
      </c>
      <c r="B43" s="1264"/>
      <c r="C43" s="1264"/>
      <c r="D43" s="1264"/>
      <c r="E43" s="1264"/>
      <c r="F43" s="1264"/>
      <c r="G43" s="1265"/>
      <c r="H43" s="76">
        <f>Fragebogen!J140</f>
        <v>0</v>
      </c>
      <c r="I43" s="155" t="e">
        <f>H43/Fragebogen!$K$46</f>
        <v>#DIV/0!</v>
      </c>
      <c r="J43" s="168">
        <v>0.5</v>
      </c>
      <c r="K43" s="169">
        <v>0.5</v>
      </c>
      <c r="L43" s="77">
        <f t="shared" si="4"/>
        <v>0</v>
      </c>
      <c r="M43" s="77">
        <f t="shared" si="5"/>
        <v>0</v>
      </c>
      <c r="O43" s="209"/>
      <c r="P43" s="209"/>
      <c r="Q43" s="209"/>
      <c r="R43" s="209"/>
      <c r="S43" s="209"/>
      <c r="U43" s="301"/>
      <c r="V43" s="301"/>
      <c r="W43" s="301"/>
      <c r="X43" s="301"/>
      <c r="Y43" s="301"/>
      <c r="Z43" s="301"/>
      <c r="AA43" s="301"/>
      <c r="AB43" s="301"/>
      <c r="AC43" s="301"/>
      <c r="AD43" s="301"/>
      <c r="AE43" s="301"/>
      <c r="AF43" s="301"/>
      <c r="AG43" s="301"/>
      <c r="AH43" s="301"/>
      <c r="AI43" s="301"/>
      <c r="AJ43" s="301"/>
      <c r="AK43" s="301"/>
      <c r="AL43" s="301"/>
      <c r="AM43" s="301"/>
      <c r="AN43" s="301"/>
      <c r="AO43" s="301"/>
    </row>
    <row r="44" spans="1:41" ht="12.9" customHeight="1" x14ac:dyDescent="0.25">
      <c r="A44" s="1263" t="s">
        <v>55</v>
      </c>
      <c r="B44" s="1264"/>
      <c r="C44" s="1264"/>
      <c r="D44" s="1264"/>
      <c r="E44" s="1264"/>
      <c r="F44" s="1264"/>
      <c r="G44" s="1265"/>
      <c r="H44" s="76">
        <f>Fragebogen!J142</f>
        <v>0</v>
      </c>
      <c r="I44" s="155" t="e">
        <f>H44/Fragebogen!$K$46</f>
        <v>#DIV/0!</v>
      </c>
      <c r="J44" s="168">
        <v>0.5</v>
      </c>
      <c r="K44" s="169">
        <v>0.5</v>
      </c>
      <c r="L44" s="77">
        <f t="shared" si="4"/>
        <v>0</v>
      </c>
      <c r="M44" s="77">
        <f t="shared" si="5"/>
        <v>0</v>
      </c>
      <c r="O44" s="209"/>
      <c r="P44" s="209"/>
      <c r="Q44" s="209"/>
      <c r="R44" s="209"/>
      <c r="S44" s="209"/>
      <c r="U44" s="301"/>
      <c r="V44" s="301"/>
      <c r="W44" s="301"/>
      <c r="X44" s="301"/>
      <c r="Y44" s="301"/>
      <c r="Z44" s="301"/>
      <c r="AA44" s="301"/>
      <c r="AB44" s="301"/>
      <c r="AC44" s="301"/>
      <c r="AD44" s="301"/>
      <c r="AE44" s="301"/>
      <c r="AF44" s="301"/>
      <c r="AG44" s="301"/>
      <c r="AH44" s="301"/>
      <c r="AI44" s="301"/>
      <c r="AJ44" s="301"/>
      <c r="AK44" s="301"/>
      <c r="AL44" s="301"/>
      <c r="AM44" s="301"/>
      <c r="AN44" s="301"/>
      <c r="AO44" s="301"/>
    </row>
    <row r="45" spans="1:41" x14ac:dyDescent="0.25">
      <c r="A45" s="1263" t="s">
        <v>19</v>
      </c>
      <c r="B45" s="1264"/>
      <c r="C45" s="1264"/>
      <c r="D45" s="1264"/>
      <c r="E45" s="1264"/>
      <c r="F45" s="1264"/>
      <c r="G45" s="1265"/>
      <c r="H45" s="76">
        <f>Fragebogen!J144</f>
        <v>0</v>
      </c>
      <c r="I45" s="155" t="e">
        <f>H45/Fragebogen!$K$46</f>
        <v>#DIV/0!</v>
      </c>
      <c r="J45" s="168">
        <v>0.5</v>
      </c>
      <c r="K45" s="169">
        <v>0.5</v>
      </c>
      <c r="L45" s="77">
        <f t="shared" si="4"/>
        <v>0</v>
      </c>
      <c r="M45" s="77">
        <f t="shared" si="5"/>
        <v>0</v>
      </c>
      <c r="O45" s="209"/>
      <c r="P45" s="209"/>
      <c r="Q45" s="209"/>
      <c r="R45" s="209"/>
      <c r="S45" s="209"/>
      <c r="U45" s="301"/>
      <c r="V45" s="301"/>
      <c r="W45" s="301"/>
      <c r="X45" s="301"/>
      <c r="Y45" s="301"/>
      <c r="Z45" s="301"/>
      <c r="AA45" s="301"/>
      <c r="AB45" s="301"/>
      <c r="AC45" s="301"/>
      <c r="AD45" s="301"/>
      <c r="AE45" s="301"/>
      <c r="AF45" s="301"/>
      <c r="AG45" s="301"/>
      <c r="AH45" s="301"/>
      <c r="AI45" s="301"/>
      <c r="AJ45" s="301"/>
      <c r="AK45" s="301"/>
      <c r="AL45" s="301"/>
      <c r="AM45" s="301"/>
      <c r="AN45" s="301"/>
      <c r="AO45" s="301"/>
    </row>
    <row r="46" spans="1:41" x14ac:dyDescent="0.25">
      <c r="A46" s="1263" t="s">
        <v>20</v>
      </c>
      <c r="B46" s="1264"/>
      <c r="C46" s="1264"/>
      <c r="D46" s="1264"/>
      <c r="E46" s="1264"/>
      <c r="F46" s="1264"/>
      <c r="G46" s="1265"/>
      <c r="H46" s="76">
        <f>Fragebogen!J145</f>
        <v>0</v>
      </c>
      <c r="I46" s="155" t="e">
        <f>H46/Fragebogen!$K$46</f>
        <v>#DIV/0!</v>
      </c>
      <c r="J46" s="168">
        <v>0.5</v>
      </c>
      <c r="K46" s="169">
        <v>0.5</v>
      </c>
      <c r="L46" s="77">
        <f t="shared" si="4"/>
        <v>0</v>
      </c>
      <c r="M46" s="77">
        <f t="shared" si="5"/>
        <v>0</v>
      </c>
      <c r="O46" s="209"/>
      <c r="P46" s="209"/>
      <c r="Q46" s="209"/>
      <c r="R46" s="209"/>
      <c r="S46" s="209"/>
      <c r="U46" s="301"/>
      <c r="V46" s="301"/>
      <c r="W46" s="301"/>
      <c r="X46" s="301"/>
      <c r="Y46" s="301"/>
      <c r="Z46" s="301"/>
      <c r="AA46" s="301"/>
      <c r="AB46" s="301"/>
      <c r="AC46" s="301"/>
      <c r="AD46" s="301"/>
      <c r="AE46" s="301"/>
      <c r="AF46" s="301"/>
      <c r="AG46" s="301"/>
      <c r="AH46" s="301"/>
      <c r="AI46" s="301"/>
      <c r="AJ46" s="301"/>
      <c r="AK46" s="301"/>
      <c r="AL46" s="301"/>
      <c r="AM46" s="301"/>
      <c r="AN46" s="301"/>
      <c r="AO46" s="301"/>
    </row>
    <row r="47" spans="1:41" ht="12.9" customHeight="1" x14ac:dyDescent="0.25">
      <c r="A47" s="1263" t="s">
        <v>21</v>
      </c>
      <c r="B47" s="1264"/>
      <c r="C47" s="1264"/>
      <c r="D47" s="1264"/>
      <c r="E47" s="1264"/>
      <c r="F47" s="1264"/>
      <c r="G47" s="1265"/>
      <c r="H47" s="76">
        <f>Fragebogen!J146</f>
        <v>0</v>
      </c>
      <c r="I47" s="155" t="e">
        <f>H47/Fragebogen!$K$46</f>
        <v>#DIV/0!</v>
      </c>
      <c r="J47" s="168">
        <v>0.5</v>
      </c>
      <c r="K47" s="169">
        <v>0.5</v>
      </c>
      <c r="L47" s="77">
        <f t="shared" si="4"/>
        <v>0</v>
      </c>
      <c r="M47" s="77">
        <f t="shared" si="5"/>
        <v>0</v>
      </c>
      <c r="O47" s="209"/>
      <c r="P47" s="209"/>
      <c r="Q47" s="209"/>
      <c r="R47" s="209"/>
      <c r="S47" s="209"/>
      <c r="U47" s="301"/>
      <c r="V47" s="301"/>
      <c r="W47" s="301"/>
      <c r="X47" s="301"/>
      <c r="Y47" s="301"/>
      <c r="Z47" s="301"/>
      <c r="AA47" s="301"/>
      <c r="AB47" s="301"/>
      <c r="AC47" s="301"/>
      <c r="AD47" s="301"/>
      <c r="AE47" s="301"/>
      <c r="AF47" s="301"/>
      <c r="AG47" s="301"/>
      <c r="AH47" s="301"/>
      <c r="AI47" s="301"/>
      <c r="AJ47" s="301"/>
      <c r="AK47" s="301"/>
      <c r="AL47" s="301"/>
      <c r="AM47" s="301"/>
      <c r="AN47" s="301"/>
      <c r="AO47" s="301"/>
    </row>
    <row r="48" spans="1:41" ht="12.9" customHeight="1" x14ac:dyDescent="0.25">
      <c r="A48" s="1263" t="s">
        <v>47</v>
      </c>
      <c r="B48" s="1264"/>
      <c r="C48" s="1264"/>
      <c r="D48" s="1264"/>
      <c r="E48" s="1264"/>
      <c r="F48" s="1264"/>
      <c r="G48" s="1265"/>
      <c r="H48" s="76">
        <f>Fragebogen!J149</f>
        <v>0</v>
      </c>
      <c r="I48" s="155" t="e">
        <f>H48/Fragebogen!$K$46</f>
        <v>#DIV/0!</v>
      </c>
      <c r="J48" s="168">
        <v>0.5</v>
      </c>
      <c r="K48" s="169">
        <v>0.5</v>
      </c>
      <c r="L48" s="77">
        <f t="shared" si="4"/>
        <v>0</v>
      </c>
      <c r="M48" s="77">
        <f t="shared" si="5"/>
        <v>0</v>
      </c>
      <c r="O48" s="209"/>
      <c r="P48" s="209"/>
      <c r="Q48" s="209"/>
      <c r="R48" s="209"/>
      <c r="S48" s="209"/>
      <c r="U48" s="301"/>
      <c r="V48" s="301"/>
      <c r="W48" s="301"/>
      <c r="X48" s="301"/>
      <c r="Y48" s="301"/>
      <c r="Z48" s="301"/>
      <c r="AA48" s="301"/>
      <c r="AB48" s="301"/>
      <c r="AC48" s="301"/>
      <c r="AD48" s="301"/>
      <c r="AE48" s="301"/>
      <c r="AF48" s="301"/>
      <c r="AG48" s="301"/>
      <c r="AH48" s="301"/>
      <c r="AI48" s="301"/>
      <c r="AJ48" s="301"/>
      <c r="AK48" s="301"/>
      <c r="AL48" s="301"/>
      <c r="AM48" s="301"/>
      <c r="AN48" s="301"/>
      <c r="AO48" s="301"/>
    </row>
    <row r="49" spans="1:41" ht="15.75" customHeight="1" x14ac:dyDescent="0.25">
      <c r="A49" s="1272" t="s">
        <v>576</v>
      </c>
      <c r="B49" s="1273"/>
      <c r="C49" s="1273"/>
      <c r="D49" s="366"/>
      <c r="E49" s="289" t="e">
        <f>SUM(L24,L26:L48)</f>
        <v>#DIV/0!</v>
      </c>
      <c r="F49" s="289" t="e">
        <f>SUM(M24,M26:M48)</f>
        <v>#DIV/0!</v>
      </c>
      <c r="G49" s="368" t="e">
        <f>SUM(E49:F49)</f>
        <v>#DIV/0!</v>
      </c>
      <c r="H49" s="365" t="e">
        <f>Fragebogen!J151</f>
        <v>#DIV/0!</v>
      </c>
      <c r="I49" s="155" t="e">
        <f>H49/Fragebogen!$K$46</f>
        <v>#DIV/0!</v>
      </c>
      <c r="J49" s="170" t="e">
        <f>E49/G49</f>
        <v>#DIV/0!</v>
      </c>
      <c r="K49" s="171" t="e">
        <f>F49/G49</f>
        <v>#DIV/0!</v>
      </c>
      <c r="L49" s="77" t="e">
        <f t="shared" si="4"/>
        <v>#DIV/0!</v>
      </c>
      <c r="M49" s="77" t="e">
        <f t="shared" si="5"/>
        <v>#DIV/0!</v>
      </c>
      <c r="O49" s="209"/>
      <c r="P49" s="209"/>
      <c r="Q49" s="209"/>
      <c r="R49" s="209"/>
      <c r="S49" s="209"/>
      <c r="U49" s="301"/>
      <c r="V49" s="301"/>
      <c r="W49" s="301"/>
      <c r="X49" s="301"/>
      <c r="Y49" s="301"/>
      <c r="Z49" s="301"/>
      <c r="AA49" s="301"/>
      <c r="AB49" s="301"/>
      <c r="AC49" s="301"/>
      <c r="AD49" s="301"/>
      <c r="AE49" s="301"/>
      <c r="AF49" s="301"/>
      <c r="AG49" s="301"/>
      <c r="AH49" s="301"/>
      <c r="AI49" s="301"/>
      <c r="AJ49" s="301"/>
      <c r="AK49" s="301"/>
      <c r="AL49" s="301"/>
      <c r="AM49" s="301"/>
      <c r="AN49" s="301"/>
      <c r="AO49" s="301"/>
    </row>
    <row r="50" spans="1:41" x14ac:dyDescent="0.25">
      <c r="A50" s="1269" t="s">
        <v>165</v>
      </c>
      <c r="B50" s="1270"/>
      <c r="C50" s="1270"/>
      <c r="D50" s="1270"/>
      <c r="E50" s="1270"/>
      <c r="F50" s="1270"/>
      <c r="G50" s="1271"/>
      <c r="H50" s="80" t="e">
        <f>SUM(H26:H49)</f>
        <v>#DIV/0!</v>
      </c>
      <c r="I50" s="172" t="e">
        <f>H50/Fragebogen!$K$46</f>
        <v>#DIV/0!</v>
      </c>
      <c r="J50" s="173"/>
      <c r="K50" s="174"/>
      <c r="L50" s="81" t="e">
        <f>SUM(L26:L49)</f>
        <v>#DIV/0!</v>
      </c>
      <c r="M50" s="81" t="e">
        <f>SUM(M26:M49)</f>
        <v>#DIV/0!</v>
      </c>
      <c r="O50" s="211" t="s">
        <v>272</v>
      </c>
      <c r="P50" s="211"/>
      <c r="Q50" s="211"/>
      <c r="R50" s="211"/>
      <c r="S50" s="211"/>
      <c r="T50" s="27"/>
      <c r="U50" s="301"/>
      <c r="V50" s="301"/>
      <c r="W50" s="301"/>
      <c r="X50" s="301"/>
      <c r="Y50" s="301"/>
      <c r="Z50" s="301"/>
      <c r="AA50" s="301"/>
      <c r="AB50" s="301"/>
      <c r="AC50" s="301"/>
      <c r="AD50" s="301"/>
      <c r="AE50" s="301"/>
      <c r="AF50" s="301"/>
      <c r="AG50" s="301"/>
      <c r="AH50" s="301"/>
      <c r="AI50" s="301"/>
      <c r="AJ50" s="301"/>
      <c r="AK50" s="301"/>
      <c r="AL50" s="301"/>
      <c r="AM50" s="301"/>
      <c r="AN50" s="301"/>
      <c r="AO50" s="301"/>
    </row>
    <row r="51" spans="1:41" s="27" customFormat="1" ht="5.4" customHeight="1" thickBot="1" x14ac:dyDescent="0.3">
      <c r="A51" s="96" t="s">
        <v>123</v>
      </c>
      <c r="B51" s="96"/>
      <c r="C51" s="96"/>
      <c r="D51" s="96"/>
      <c r="E51" s="96"/>
      <c r="F51" s="96"/>
      <c r="G51" s="175"/>
      <c r="H51" s="92"/>
      <c r="I51" s="176"/>
      <c r="J51" s="177"/>
      <c r="K51" s="178"/>
      <c r="L51" s="92"/>
      <c r="M51" s="92"/>
      <c r="O51" s="220"/>
      <c r="P51" s="220"/>
      <c r="Q51" s="220"/>
      <c r="R51" s="220"/>
      <c r="S51" s="220"/>
      <c r="U51" s="311"/>
      <c r="V51" s="311"/>
      <c r="W51" s="311"/>
      <c r="X51" s="311"/>
      <c r="Y51" s="311"/>
      <c r="Z51" s="311"/>
      <c r="AA51" s="311"/>
      <c r="AB51" s="311"/>
      <c r="AC51" s="311"/>
      <c r="AD51" s="311"/>
      <c r="AE51" s="311"/>
      <c r="AF51" s="311"/>
      <c r="AG51" s="311"/>
      <c r="AH51" s="311"/>
      <c r="AI51" s="311"/>
      <c r="AJ51" s="311"/>
      <c r="AK51" s="311"/>
      <c r="AL51" s="311"/>
      <c r="AM51" s="311"/>
      <c r="AN51" s="311"/>
      <c r="AO51" s="311"/>
    </row>
    <row r="52" spans="1:41" ht="17.25" customHeight="1" thickBot="1" x14ac:dyDescent="0.3">
      <c r="A52" s="1274" t="s">
        <v>181</v>
      </c>
      <c r="B52" s="1275"/>
      <c r="C52" s="1275"/>
      <c r="D52" s="1275"/>
      <c r="E52" s="1275"/>
      <c r="F52" s="1275"/>
      <c r="G52" s="1276"/>
      <c r="H52" s="82" t="e">
        <f>SUM(H24+H50)</f>
        <v>#DIV/0!</v>
      </c>
      <c r="I52" s="179" t="e">
        <f>H52/Fragebogen!$K$46</f>
        <v>#DIV/0!</v>
      </c>
      <c r="J52" s="180"/>
      <c r="K52" s="181"/>
      <c r="L52" s="83" t="e">
        <f>SUM(L24+L50)</f>
        <v>#DIV/0!</v>
      </c>
      <c r="M52" s="83" t="e">
        <f>SUM(M24+M50)</f>
        <v>#DIV/0!</v>
      </c>
      <c r="O52" s="1277" t="e">
        <f>L52+M52</f>
        <v>#DIV/0!</v>
      </c>
      <c r="P52" s="1278"/>
      <c r="Q52" s="1278"/>
      <c r="R52" s="1278"/>
      <c r="S52" s="1279"/>
      <c r="T52" s="27"/>
      <c r="U52" s="301"/>
      <c r="V52" s="301"/>
      <c r="W52" s="301"/>
      <c r="X52" s="301"/>
      <c r="Y52" s="301"/>
      <c r="Z52" s="301"/>
      <c r="AA52" s="301"/>
      <c r="AB52" s="301"/>
      <c r="AC52" s="301"/>
      <c r="AD52" s="301"/>
      <c r="AE52" s="301"/>
      <c r="AF52" s="301"/>
      <c r="AG52" s="301"/>
      <c r="AH52" s="301"/>
      <c r="AI52" s="301"/>
      <c r="AJ52" s="301"/>
      <c r="AK52" s="301"/>
      <c r="AL52" s="301"/>
      <c r="AM52" s="301"/>
      <c r="AN52" s="301"/>
      <c r="AO52" s="301"/>
    </row>
    <row r="53" spans="1:41" ht="26.25" customHeight="1" thickBot="1" x14ac:dyDescent="0.3">
      <c r="A53" s="1280" t="s">
        <v>307</v>
      </c>
      <c r="B53" s="1281"/>
      <c r="C53" s="1281"/>
      <c r="D53" s="1281"/>
      <c r="E53" s="1281"/>
      <c r="F53" s="1281"/>
      <c r="G53" s="1282"/>
      <c r="H53" s="182">
        <f>G82</f>
        <v>0</v>
      </c>
      <c r="I53" s="1283" t="s">
        <v>220</v>
      </c>
      <c r="J53" s="1284"/>
      <c r="K53" s="1284"/>
      <c r="L53" s="203" t="e">
        <f>(L52/$H$70)*$G$70</f>
        <v>#DIV/0!</v>
      </c>
      <c r="M53" s="204" t="e">
        <f>(M52/$H$70)*$G$70</f>
        <v>#DIV/0!</v>
      </c>
      <c r="O53" s="1277" t="e">
        <f>L53+M53</f>
        <v>#DIV/0!</v>
      </c>
      <c r="P53" s="1278"/>
      <c r="Q53" s="1278"/>
      <c r="R53" s="1278"/>
      <c r="S53" s="1279"/>
      <c r="U53" s="301"/>
      <c r="V53" s="301"/>
      <c r="W53" s="301"/>
      <c r="X53" s="301"/>
      <c r="Y53" s="301"/>
      <c r="Z53" s="301"/>
      <c r="AA53" s="301"/>
      <c r="AB53" s="301"/>
      <c r="AC53" s="301"/>
      <c r="AD53" s="301"/>
      <c r="AE53" s="301"/>
      <c r="AF53" s="301"/>
      <c r="AG53" s="301"/>
      <c r="AH53" s="301"/>
      <c r="AI53" s="301"/>
      <c r="AJ53" s="301"/>
      <c r="AK53" s="301"/>
      <c r="AL53" s="301"/>
      <c r="AM53" s="301"/>
      <c r="AN53" s="301"/>
      <c r="AO53" s="301"/>
    </row>
    <row r="54" spans="1:41" ht="17.25" customHeight="1" thickBot="1" x14ac:dyDescent="0.3">
      <c r="A54" s="1290" t="s">
        <v>169</v>
      </c>
      <c r="B54" s="1291"/>
      <c r="C54" s="1291"/>
      <c r="D54" s="1291"/>
      <c r="E54" s="1291"/>
      <c r="F54" s="1291"/>
      <c r="G54" s="1291"/>
      <c r="H54" s="84" t="e">
        <f>H52/H53-1</f>
        <v>#DIV/0!</v>
      </c>
      <c r="I54" s="85"/>
      <c r="J54" s="68"/>
      <c r="K54" s="86"/>
      <c r="U54" s="301"/>
      <c r="V54" s="301"/>
      <c r="W54" s="301"/>
      <c r="X54" s="301"/>
      <c r="Y54" s="301"/>
      <c r="Z54" s="301"/>
      <c r="AA54" s="301"/>
      <c r="AB54" s="301"/>
      <c r="AC54" s="301"/>
      <c r="AD54" s="301"/>
      <c r="AE54" s="301"/>
      <c r="AF54" s="301"/>
      <c r="AG54" s="301"/>
      <c r="AH54" s="301"/>
      <c r="AI54" s="301"/>
      <c r="AJ54" s="301"/>
      <c r="AK54" s="301"/>
      <c r="AL54" s="301"/>
      <c r="AM54" s="301"/>
      <c r="AN54" s="301"/>
      <c r="AO54" s="301"/>
    </row>
    <row r="55" spans="1:41" ht="13.8" thickBot="1" x14ac:dyDescent="0.3">
      <c r="D55" s="367"/>
      <c r="E55" s="367"/>
      <c r="F55" s="367"/>
      <c r="H55" s="69"/>
      <c r="L55" s="117" t="s">
        <v>170</v>
      </c>
      <c r="M55" s="464" t="e">
        <f>D70/SUM(G10:G12)</f>
        <v>#DIV/0!</v>
      </c>
      <c r="O55" s="212"/>
      <c r="P55" s="212"/>
      <c r="Q55" s="212"/>
      <c r="R55" s="212"/>
      <c r="S55" s="212"/>
      <c r="U55" s="301"/>
      <c r="V55" s="301"/>
      <c r="W55" s="301"/>
      <c r="X55" s="301"/>
      <c r="Y55" s="301"/>
      <c r="Z55" s="301"/>
      <c r="AA55" s="301"/>
      <c r="AB55" s="301"/>
      <c r="AC55" s="301"/>
      <c r="AD55" s="301"/>
      <c r="AE55" s="301"/>
      <c r="AF55" s="301"/>
      <c r="AG55" s="301"/>
      <c r="AH55" s="301"/>
      <c r="AI55" s="301"/>
      <c r="AJ55" s="301"/>
      <c r="AK55" s="301"/>
      <c r="AL55" s="301"/>
      <c r="AM55" s="301"/>
      <c r="AN55" s="301"/>
      <c r="AO55" s="301"/>
    </row>
    <row r="56" spans="1:41" ht="7.65" customHeight="1" thickBot="1" x14ac:dyDescent="0.3">
      <c r="H56" s="69"/>
      <c r="L56" s="117"/>
      <c r="M56" s="71"/>
      <c r="U56" s="301"/>
      <c r="V56" s="301"/>
      <c r="W56" s="301"/>
      <c r="X56" s="301"/>
      <c r="Y56" s="301"/>
      <c r="Z56" s="301"/>
      <c r="AA56" s="301"/>
      <c r="AB56" s="301"/>
      <c r="AC56" s="301"/>
      <c r="AD56" s="301"/>
      <c r="AE56" s="301"/>
      <c r="AF56" s="301"/>
      <c r="AG56" s="301"/>
      <c r="AH56" s="301"/>
      <c r="AI56" s="301"/>
      <c r="AJ56" s="301"/>
      <c r="AK56" s="301"/>
      <c r="AL56" s="301"/>
      <c r="AM56" s="301"/>
      <c r="AN56" s="301"/>
      <c r="AO56" s="301"/>
    </row>
    <row r="57" spans="1:41" ht="13.8" thickBot="1" x14ac:dyDescent="0.3">
      <c r="A57" s="800" t="s">
        <v>878</v>
      </c>
      <c r="B57" s="801"/>
      <c r="C57" s="801"/>
      <c r="D57" s="801"/>
      <c r="E57" s="801" t="s">
        <v>805</v>
      </c>
      <c r="F57" s="802">
        <f>Fragebogen!K10</f>
        <v>0</v>
      </c>
      <c r="G57" s="803" t="s">
        <v>806</v>
      </c>
      <c r="H57" s="802">
        <f>D4</f>
        <v>0</v>
      </c>
      <c r="L57" s="117" t="s">
        <v>222</v>
      </c>
      <c r="M57" s="118" t="e">
        <f>ROUND((L53-F70)/D70/12,2)</f>
        <v>#DIV/0!</v>
      </c>
      <c r="O57" s="212"/>
      <c r="P57" s="212"/>
      <c r="Q57" s="212"/>
      <c r="R57" s="212"/>
      <c r="S57" s="212"/>
      <c r="U57" s="301"/>
      <c r="V57" s="301"/>
      <c r="W57" s="301"/>
      <c r="X57" s="301"/>
      <c r="Y57" s="301"/>
      <c r="Z57" s="301"/>
      <c r="AA57" s="301"/>
      <c r="AB57" s="301"/>
      <c r="AC57" s="301"/>
      <c r="AD57" s="301"/>
      <c r="AE57" s="301"/>
      <c r="AF57" s="301"/>
      <c r="AG57" s="301"/>
      <c r="AH57" s="301"/>
      <c r="AI57" s="301"/>
      <c r="AJ57" s="301"/>
      <c r="AK57" s="301"/>
      <c r="AL57" s="301"/>
      <c r="AM57" s="301"/>
      <c r="AN57" s="301"/>
      <c r="AO57" s="301"/>
    </row>
    <row r="58" spans="1:41" ht="13.8" thickBot="1" x14ac:dyDescent="0.3">
      <c r="A58" s="801"/>
      <c r="B58" s="801"/>
      <c r="C58" s="801"/>
      <c r="D58" s="801"/>
      <c r="E58" s="801"/>
      <c r="F58" s="801"/>
      <c r="G58" s="801"/>
      <c r="H58" s="804"/>
      <c r="L58" s="117" t="s">
        <v>223</v>
      </c>
      <c r="M58" s="118" t="e">
        <f>M57/30.42</f>
        <v>#DIV/0!</v>
      </c>
      <c r="O58" s="212"/>
      <c r="P58" s="212"/>
      <c r="Q58" s="212"/>
      <c r="R58" s="212"/>
      <c r="S58" s="212"/>
      <c r="U58" s="301"/>
      <c r="V58" s="301"/>
      <c r="W58" s="301"/>
      <c r="X58" s="301"/>
      <c r="Y58" s="301"/>
      <c r="Z58" s="301"/>
      <c r="AA58" s="301"/>
      <c r="AB58" s="301"/>
      <c r="AC58" s="301"/>
      <c r="AD58" s="301"/>
      <c r="AE58" s="301"/>
      <c r="AF58" s="301"/>
      <c r="AG58" s="301"/>
      <c r="AH58" s="301"/>
      <c r="AI58" s="301"/>
      <c r="AJ58" s="301"/>
      <c r="AK58" s="301"/>
      <c r="AL58" s="301"/>
      <c r="AM58" s="301"/>
      <c r="AN58" s="301"/>
      <c r="AO58" s="301"/>
    </row>
    <row r="59" spans="1:41" ht="7.65" customHeight="1" x14ac:dyDescent="0.25">
      <c r="A59" s="25" t="s">
        <v>123</v>
      </c>
      <c r="C59" s="114"/>
      <c r="D59" s="87"/>
      <c r="E59" s="69"/>
      <c r="F59" s="69"/>
      <c r="G59" s="69"/>
      <c r="H59" s="69"/>
      <c r="I59" s="183"/>
      <c r="U59" s="301"/>
      <c r="V59" s="301"/>
      <c r="W59" s="301"/>
      <c r="X59" s="301"/>
      <c r="Y59" s="301"/>
      <c r="Z59" s="301"/>
      <c r="AA59" s="301"/>
      <c r="AB59" s="301"/>
      <c r="AC59" s="301"/>
      <c r="AD59" s="301"/>
      <c r="AE59" s="301"/>
      <c r="AF59" s="301"/>
      <c r="AG59" s="301"/>
      <c r="AH59" s="301"/>
      <c r="AI59" s="301"/>
      <c r="AJ59" s="301"/>
      <c r="AK59" s="301"/>
      <c r="AL59" s="301"/>
      <c r="AM59" s="301"/>
      <c r="AN59" s="301"/>
      <c r="AO59" s="301"/>
    </row>
    <row r="60" spans="1:41" ht="43.2" customHeight="1" x14ac:dyDescent="0.25">
      <c r="A60" s="1292"/>
      <c r="B60" s="1293"/>
      <c r="C60" s="1294"/>
      <c r="D60" s="184" t="s">
        <v>316</v>
      </c>
      <c r="E60" s="185" t="s">
        <v>858</v>
      </c>
      <c r="F60" s="185" t="s">
        <v>563</v>
      </c>
      <c r="G60" s="185" t="s">
        <v>221</v>
      </c>
      <c r="H60" s="185" t="s">
        <v>266</v>
      </c>
      <c r="I60" s="185" t="s">
        <v>224</v>
      </c>
      <c r="J60" s="185" t="s">
        <v>225</v>
      </c>
      <c r="K60" s="186" t="s">
        <v>555</v>
      </c>
      <c r="L60" s="185" t="s">
        <v>556</v>
      </c>
      <c r="M60" s="185" t="s">
        <v>557</v>
      </c>
      <c r="O60" s="1295" t="s">
        <v>717</v>
      </c>
      <c r="P60" s="1296"/>
      <c r="Q60" s="1296"/>
      <c r="R60" s="1296"/>
      <c r="S60" s="1297"/>
      <c r="T60" s="27"/>
      <c r="U60" s="301"/>
      <c r="V60" s="301"/>
      <c r="W60" s="301"/>
      <c r="X60" s="301"/>
      <c r="Y60" s="301"/>
      <c r="Z60" s="301"/>
      <c r="AA60" s="301"/>
      <c r="AB60" s="301"/>
      <c r="AC60" s="301"/>
      <c r="AD60" s="301"/>
      <c r="AE60" s="301"/>
      <c r="AF60" s="301"/>
      <c r="AG60" s="301"/>
      <c r="AH60" s="301"/>
      <c r="AI60" s="301"/>
      <c r="AJ60" s="301"/>
      <c r="AK60" s="301"/>
      <c r="AL60" s="301"/>
      <c r="AM60" s="301"/>
      <c r="AN60" s="301"/>
      <c r="AO60" s="301"/>
    </row>
    <row r="61" spans="1:41" ht="11.4" customHeight="1" x14ac:dyDescent="0.25">
      <c r="A61" s="295"/>
      <c r="B61" s="296"/>
      <c r="C61" s="297"/>
      <c r="D61" s="184"/>
      <c r="E61" s="298" t="s">
        <v>561</v>
      </c>
      <c r="F61" s="298" t="s">
        <v>562</v>
      </c>
      <c r="G61" s="298"/>
      <c r="H61" s="298"/>
      <c r="I61" s="298" t="s">
        <v>560</v>
      </c>
      <c r="J61" s="298" t="s">
        <v>560</v>
      </c>
      <c r="K61" s="300" t="s">
        <v>561</v>
      </c>
      <c r="L61" s="298" t="s">
        <v>561</v>
      </c>
      <c r="M61" s="298" t="s">
        <v>561</v>
      </c>
      <c r="O61" s="1298" t="s">
        <v>718</v>
      </c>
      <c r="P61" s="1299" t="s">
        <v>723</v>
      </c>
      <c r="Q61" s="1300"/>
      <c r="R61" s="1300"/>
      <c r="S61" s="1301"/>
      <c r="U61" s="301"/>
      <c r="V61" s="301"/>
      <c r="W61" s="301"/>
      <c r="X61" s="301"/>
      <c r="Y61" s="301"/>
      <c r="Z61" s="301"/>
      <c r="AA61" s="301"/>
      <c r="AB61" s="301"/>
      <c r="AC61" s="301"/>
      <c r="AD61" s="301"/>
      <c r="AE61" s="301"/>
      <c r="AF61" s="301"/>
      <c r="AG61" s="301"/>
      <c r="AH61" s="301"/>
      <c r="AI61" s="301"/>
      <c r="AJ61" s="301"/>
      <c r="AK61" s="301"/>
      <c r="AL61" s="301"/>
      <c r="AM61" s="301"/>
      <c r="AN61" s="301"/>
      <c r="AO61" s="301"/>
    </row>
    <row r="62" spans="1:41" customFormat="1" ht="12.75" customHeight="1" x14ac:dyDescent="0.25">
      <c r="A62" s="1308" t="s">
        <v>265</v>
      </c>
      <c r="B62" s="1309"/>
      <c r="C62" s="1310"/>
      <c r="D62" s="113"/>
      <c r="E62" s="75"/>
      <c r="F62" s="75"/>
      <c r="G62" s="299">
        <v>365</v>
      </c>
      <c r="H62" s="807"/>
      <c r="I62" s="75"/>
      <c r="J62" s="75"/>
      <c r="K62" s="74"/>
      <c r="L62" s="74"/>
      <c r="M62" s="74"/>
      <c r="N62" s="25"/>
      <c r="O62" s="1298"/>
      <c r="P62" s="1302"/>
      <c r="Q62" s="1303"/>
      <c r="R62" s="1303"/>
      <c r="S62" s="1304"/>
      <c r="T62" s="143"/>
      <c r="U62" s="312"/>
      <c r="V62" s="313"/>
      <c r="W62" s="313"/>
      <c r="X62" s="313"/>
      <c r="Y62" s="313"/>
      <c r="Z62" s="313"/>
      <c r="AA62" s="313"/>
      <c r="AB62" s="313"/>
      <c r="AC62" s="313"/>
      <c r="AD62" s="313"/>
      <c r="AE62" s="313"/>
      <c r="AF62" s="313"/>
      <c r="AG62" s="313"/>
      <c r="AH62" s="313"/>
      <c r="AI62" s="313"/>
      <c r="AJ62" s="313"/>
      <c r="AK62" s="313"/>
      <c r="AL62" s="313"/>
      <c r="AM62" s="313"/>
      <c r="AN62" s="313"/>
      <c r="AO62" s="313"/>
    </row>
    <row r="63" spans="1:41" customFormat="1" ht="12" customHeight="1" x14ac:dyDescent="0.25">
      <c r="A63" s="1308"/>
      <c r="B63" s="1309"/>
      <c r="C63" s="1310"/>
      <c r="D63" s="113"/>
      <c r="E63" s="75"/>
      <c r="F63" s="75"/>
      <c r="G63" s="75"/>
      <c r="H63" s="75"/>
      <c r="I63" s="75"/>
      <c r="J63" s="75"/>
      <c r="K63" s="28"/>
      <c r="L63" s="74"/>
      <c r="M63" s="74"/>
      <c r="N63" s="25"/>
      <c r="O63" s="1298"/>
      <c r="P63" s="1302"/>
      <c r="Q63" s="1303"/>
      <c r="R63" s="1303"/>
      <c r="S63" s="1304"/>
      <c r="T63" s="143"/>
      <c r="U63" s="312"/>
      <c r="V63" s="313"/>
      <c r="W63" s="313"/>
      <c r="X63" s="313"/>
      <c r="Y63" s="313"/>
      <c r="Z63" s="313"/>
      <c r="AA63" s="313"/>
      <c r="AB63" s="313"/>
      <c r="AC63" s="313"/>
      <c r="AD63" s="313"/>
      <c r="AE63" s="313"/>
      <c r="AF63" s="313"/>
      <c r="AG63" s="313"/>
      <c r="AH63" s="313"/>
      <c r="AI63" s="313"/>
      <c r="AJ63" s="313"/>
      <c r="AK63" s="313"/>
      <c r="AL63" s="313"/>
      <c r="AM63" s="313"/>
      <c r="AN63" s="313"/>
      <c r="AO63" s="313"/>
    </row>
    <row r="64" spans="1:41" customFormat="1" x14ac:dyDescent="0.25">
      <c r="A64" s="1308" t="s">
        <v>171</v>
      </c>
      <c r="B64" s="1309"/>
      <c r="C64" s="1310"/>
      <c r="D64" s="809"/>
      <c r="E64" s="799">
        <v>131</v>
      </c>
      <c r="F64" s="115">
        <f>D64*E64*12</f>
        <v>0</v>
      </c>
      <c r="G64" s="119">
        <f>D64*G62</f>
        <v>0</v>
      </c>
      <c r="H64" s="121">
        <f>G64*H62</f>
        <v>0</v>
      </c>
      <c r="I64" s="116" t="e">
        <f>ROUND(I65*0.78,2)</f>
        <v>#DIV/0!</v>
      </c>
      <c r="J64" s="116" t="e">
        <f>ROUND(M53/G70,2)</f>
        <v>#DIV/0!</v>
      </c>
      <c r="K64" s="141">
        <f>(F75+E75)*30.42-E64</f>
        <v>-131</v>
      </c>
      <c r="L64" s="141" t="e">
        <f>((I64+J64)*30.42)-E64</f>
        <v>#DIV/0!</v>
      </c>
      <c r="M64" s="142" t="e">
        <f>L64-K64</f>
        <v>#DIV/0!</v>
      </c>
      <c r="N64" s="25"/>
      <c r="O64" s="1298"/>
      <c r="P64" s="1305"/>
      <c r="Q64" s="1306"/>
      <c r="R64" s="1306"/>
      <c r="S64" s="1307"/>
      <c r="T64" s="143"/>
      <c r="U64" s="312"/>
      <c r="V64" s="313"/>
      <c r="W64" s="313"/>
      <c r="X64" s="313"/>
      <c r="Y64" s="313"/>
      <c r="Z64" s="313"/>
      <c r="AA64" s="313"/>
      <c r="AB64" s="313"/>
      <c r="AC64" s="313"/>
      <c r="AD64" s="313"/>
      <c r="AE64" s="313"/>
      <c r="AF64" s="313"/>
      <c r="AG64" s="313"/>
      <c r="AH64" s="313"/>
      <c r="AI64" s="313"/>
      <c r="AJ64" s="313"/>
      <c r="AK64" s="313"/>
      <c r="AL64" s="313"/>
      <c r="AM64" s="313"/>
      <c r="AN64" s="313"/>
      <c r="AO64" s="313"/>
    </row>
    <row r="65" spans="1:41" customFormat="1" x14ac:dyDescent="0.25">
      <c r="A65" s="1308" t="s">
        <v>172</v>
      </c>
      <c r="B65" s="1309"/>
      <c r="C65" s="1310"/>
      <c r="D65" s="808"/>
      <c r="E65" s="799">
        <v>805</v>
      </c>
      <c r="F65" s="115">
        <f>D65*E65*12</f>
        <v>0</v>
      </c>
      <c r="G65" s="119">
        <f>D65*G62</f>
        <v>0</v>
      </c>
      <c r="H65" s="121">
        <f>G65*H62</f>
        <v>0</v>
      </c>
      <c r="I65" s="116" t="e">
        <f>ROUND(($M$57+E65)/30.42,2)</f>
        <v>#DIV/0!</v>
      </c>
      <c r="J65" s="116" t="e">
        <f>J64</f>
        <v>#DIV/0!</v>
      </c>
      <c r="K65" s="141">
        <f>(F76+E76)*30.42-E65</f>
        <v>-805</v>
      </c>
      <c r="L65" s="141" t="e">
        <f>((I65+J65)*30.42)-E65</f>
        <v>#DIV/0!</v>
      </c>
      <c r="M65" s="142" t="e">
        <f>L65-K65</f>
        <v>#DIV/0!</v>
      </c>
      <c r="N65" s="25"/>
      <c r="O65" s="674" t="s">
        <v>719</v>
      </c>
      <c r="P65" s="677">
        <v>0.95</v>
      </c>
      <c r="Q65" s="679">
        <v>0.96</v>
      </c>
      <c r="R65" s="679">
        <v>0.97</v>
      </c>
      <c r="S65" s="678">
        <v>0.98</v>
      </c>
      <c r="T65" s="315"/>
      <c r="U65" s="312"/>
      <c r="V65" s="313"/>
      <c r="W65" s="313"/>
      <c r="X65" s="313"/>
      <c r="Y65" s="313"/>
      <c r="Z65" s="313"/>
      <c r="AA65" s="313"/>
      <c r="AB65" s="313"/>
      <c r="AC65" s="313"/>
      <c r="AD65" s="313"/>
      <c r="AE65" s="313"/>
      <c r="AF65" s="313"/>
      <c r="AG65" s="313"/>
      <c r="AH65" s="313"/>
      <c r="AI65" s="313"/>
      <c r="AJ65" s="313"/>
      <c r="AK65" s="313"/>
      <c r="AL65" s="313"/>
      <c r="AM65" s="313"/>
      <c r="AN65" s="313"/>
      <c r="AO65" s="313"/>
    </row>
    <row r="66" spans="1:41" customFormat="1" x14ac:dyDescent="0.25">
      <c r="A66" s="1308" t="s">
        <v>173</v>
      </c>
      <c r="B66" s="1309"/>
      <c r="C66" s="1310"/>
      <c r="D66" s="808"/>
      <c r="E66" s="799">
        <v>1319</v>
      </c>
      <c r="F66" s="115">
        <f>D66*E66*12</f>
        <v>0</v>
      </c>
      <c r="G66" s="119">
        <f>D66*G62</f>
        <v>0</v>
      </c>
      <c r="H66" s="121">
        <f>G66*H62</f>
        <v>0</v>
      </c>
      <c r="I66" s="116" t="e">
        <f>ROUND(($M$57+E66)/30.42,2)</f>
        <v>#DIV/0!</v>
      </c>
      <c r="J66" s="116" t="e">
        <f>J64</f>
        <v>#DIV/0!</v>
      </c>
      <c r="K66" s="141">
        <f>(F77+E77)*30.42-E66</f>
        <v>-1319</v>
      </c>
      <c r="L66" s="141" t="e">
        <f>((I66+J66)*30.42)-E66</f>
        <v>#DIV/0!</v>
      </c>
      <c r="M66" s="142" t="e">
        <f>L66-K66</f>
        <v>#DIV/0!</v>
      </c>
      <c r="N66" s="25"/>
      <c r="O66" s="674" t="s">
        <v>720</v>
      </c>
      <c r="P66" s="675"/>
      <c r="Q66" s="679">
        <v>0.96</v>
      </c>
      <c r="R66" s="679">
        <v>0.97</v>
      </c>
      <c r="S66" s="680">
        <v>0.98</v>
      </c>
      <c r="T66" s="143"/>
      <c r="U66" s="312"/>
      <c r="V66" s="313"/>
      <c r="W66" s="313"/>
      <c r="X66" s="313"/>
      <c r="Y66" s="313"/>
      <c r="Z66" s="313"/>
      <c r="AA66" s="313"/>
      <c r="AB66" s="313"/>
      <c r="AC66" s="313"/>
      <c r="AD66" s="313"/>
      <c r="AE66" s="313"/>
      <c r="AF66" s="313"/>
      <c r="AG66" s="313"/>
      <c r="AH66" s="313"/>
      <c r="AI66" s="313"/>
      <c r="AJ66" s="313"/>
      <c r="AK66" s="313"/>
      <c r="AL66" s="313"/>
      <c r="AM66" s="313"/>
      <c r="AN66" s="313"/>
      <c r="AO66" s="313"/>
    </row>
    <row r="67" spans="1:41" customFormat="1" x14ac:dyDescent="0.25">
      <c r="A67" s="1308" t="s">
        <v>174</v>
      </c>
      <c r="B67" s="1309"/>
      <c r="C67" s="1310"/>
      <c r="D67" s="808"/>
      <c r="E67" s="799">
        <v>1855</v>
      </c>
      <c r="F67" s="115">
        <f>D67*E67*12</f>
        <v>0</v>
      </c>
      <c r="G67" s="119">
        <f>D67*G62</f>
        <v>0</v>
      </c>
      <c r="H67" s="121">
        <f>G67*H62</f>
        <v>0</v>
      </c>
      <c r="I67" s="116" t="e">
        <f>ROUND(($M$57+E67)/30.42,2)</f>
        <v>#DIV/0!</v>
      </c>
      <c r="J67" s="116" t="e">
        <f>J64</f>
        <v>#DIV/0!</v>
      </c>
      <c r="K67" s="141">
        <f>(F78+E78)*30.42-E67</f>
        <v>-1855</v>
      </c>
      <c r="L67" s="141" t="e">
        <f>((I67+J67)*30.42)-E67</f>
        <v>#DIV/0!</v>
      </c>
      <c r="M67" s="142" t="e">
        <f>L67-K67</f>
        <v>#DIV/0!</v>
      </c>
      <c r="N67" s="25"/>
      <c r="O67" s="674" t="s">
        <v>721</v>
      </c>
      <c r="P67" s="675"/>
      <c r="Q67" s="676"/>
      <c r="R67" s="679">
        <v>0.97</v>
      </c>
      <c r="S67" s="678">
        <v>0.98</v>
      </c>
      <c r="T67" s="143"/>
      <c r="U67" s="312"/>
      <c r="V67" s="313"/>
      <c r="W67" s="313"/>
      <c r="X67" s="313"/>
      <c r="Y67" s="313"/>
      <c r="Z67" s="313"/>
      <c r="AA67" s="313"/>
      <c r="AB67" s="313"/>
      <c r="AC67" s="313"/>
      <c r="AD67" s="313"/>
      <c r="AE67" s="313"/>
      <c r="AF67" s="313"/>
      <c r="AG67" s="313"/>
      <c r="AH67" s="313"/>
      <c r="AI67" s="313"/>
      <c r="AJ67" s="313"/>
      <c r="AK67" s="313"/>
      <c r="AL67" s="313"/>
      <c r="AM67" s="313"/>
      <c r="AN67" s="313"/>
      <c r="AO67" s="313"/>
    </row>
    <row r="68" spans="1:41" customFormat="1" x14ac:dyDescent="0.25">
      <c r="A68" s="1308" t="s">
        <v>175</v>
      </c>
      <c r="B68" s="1309"/>
      <c r="C68" s="1310"/>
      <c r="D68" s="808"/>
      <c r="E68" s="799">
        <v>2096</v>
      </c>
      <c r="F68" s="115">
        <f>D68*E68*12</f>
        <v>0</v>
      </c>
      <c r="G68" s="119">
        <f>D68*G62</f>
        <v>0</v>
      </c>
      <c r="H68" s="121">
        <f>G68*H62</f>
        <v>0</v>
      </c>
      <c r="I68" s="116" t="e">
        <f>ROUND(($M$57+E68)/30.42,2)</f>
        <v>#DIV/0!</v>
      </c>
      <c r="J68" s="116" t="e">
        <f>J64</f>
        <v>#DIV/0!</v>
      </c>
      <c r="K68" s="141">
        <f>(F79+E79)*30.42-E68</f>
        <v>-2096</v>
      </c>
      <c r="L68" s="141" t="e">
        <f>((I68+J68)*30.42)-E68</f>
        <v>#DIV/0!</v>
      </c>
      <c r="M68" s="142" t="e">
        <f>L68-K68</f>
        <v>#DIV/0!</v>
      </c>
      <c r="N68" s="25"/>
      <c r="O68" s="674" t="s">
        <v>722</v>
      </c>
      <c r="P68" s="675"/>
      <c r="Q68" s="676"/>
      <c r="R68" s="676"/>
      <c r="S68" s="678">
        <v>0.98</v>
      </c>
      <c r="T68" s="143"/>
      <c r="U68" s="312"/>
      <c r="V68" s="313"/>
      <c r="W68" s="313"/>
      <c r="X68" s="313"/>
      <c r="Y68" s="313"/>
      <c r="Z68" s="313"/>
      <c r="AA68" s="313"/>
      <c r="AB68" s="313"/>
      <c r="AC68" s="313"/>
      <c r="AD68" s="313"/>
      <c r="AE68" s="313"/>
      <c r="AF68" s="313"/>
      <c r="AG68" s="313"/>
      <c r="AH68" s="313"/>
      <c r="AI68" s="313"/>
      <c r="AJ68" s="313"/>
      <c r="AK68" s="313"/>
      <c r="AL68" s="313"/>
      <c r="AM68" s="313"/>
      <c r="AN68" s="313"/>
      <c r="AO68" s="313"/>
    </row>
    <row r="69" spans="1:41" customFormat="1" x14ac:dyDescent="0.25">
      <c r="A69" s="1311"/>
      <c r="B69" s="1309"/>
      <c r="C69" s="1312"/>
      <c r="D69" s="782"/>
      <c r="E69" s="75"/>
      <c r="F69" s="115"/>
      <c r="G69" s="119"/>
      <c r="H69" s="120"/>
      <c r="I69" s="116"/>
      <c r="J69" s="116"/>
      <c r="K69" s="783"/>
      <c r="L69" s="783"/>
      <c r="M69" s="783"/>
      <c r="N69" s="25"/>
      <c r="O69" s="1285" t="s">
        <v>739</v>
      </c>
      <c r="P69" s="1285"/>
      <c r="Q69" s="1285"/>
      <c r="R69" s="1285"/>
      <c r="S69" s="1285"/>
      <c r="T69" s="143"/>
      <c r="U69" s="312"/>
      <c r="V69" s="313"/>
      <c r="W69" s="313"/>
      <c r="X69" s="313"/>
      <c r="Y69" s="313"/>
      <c r="Z69" s="313"/>
      <c r="AA69" s="313"/>
      <c r="AB69" s="313"/>
      <c r="AC69" s="313"/>
      <c r="AD69" s="313"/>
      <c r="AE69" s="313"/>
      <c r="AF69" s="313"/>
      <c r="AG69" s="313"/>
      <c r="AH69" s="313"/>
      <c r="AI69" s="313"/>
      <c r="AJ69" s="313"/>
      <c r="AK69" s="313"/>
      <c r="AL69" s="313"/>
      <c r="AM69" s="313"/>
      <c r="AN69" s="313"/>
      <c r="AO69" s="313"/>
    </row>
    <row r="70" spans="1:41" customFormat="1" x14ac:dyDescent="0.25">
      <c r="A70" s="1287" t="s">
        <v>13</v>
      </c>
      <c r="B70" s="1288"/>
      <c r="C70" s="1289"/>
      <c r="D70" s="784">
        <f>SUM(D64:D68)</f>
        <v>0</v>
      </c>
      <c r="E70" s="785"/>
      <c r="F70" s="786">
        <f>SUM(F65:F68)</f>
        <v>0</v>
      </c>
      <c r="G70" s="787">
        <f>SUM(G64:G68)</f>
        <v>0</v>
      </c>
      <c r="H70" s="788">
        <f>G70*H62</f>
        <v>0</v>
      </c>
      <c r="I70" s="789"/>
      <c r="J70" s="789"/>
      <c r="K70" s="785"/>
      <c r="L70" s="785"/>
      <c r="M70" s="785"/>
      <c r="N70" s="25"/>
      <c r="O70" s="1286"/>
      <c r="P70" s="1286"/>
      <c r="Q70" s="1286"/>
      <c r="R70" s="1286"/>
      <c r="S70" s="1286"/>
      <c r="T70" s="143"/>
      <c r="U70" s="316">
        <f>IF(D70&gt;0,Fragebogen!K28,0)</f>
        <v>0</v>
      </c>
      <c r="V70" s="313"/>
      <c r="W70" s="313"/>
      <c r="X70" s="313"/>
      <c r="Y70" s="313"/>
      <c r="Z70" s="313"/>
      <c r="AA70" s="313"/>
      <c r="AB70" s="313"/>
      <c r="AC70" s="313"/>
      <c r="AD70" s="313"/>
      <c r="AE70" s="313"/>
      <c r="AF70" s="313"/>
      <c r="AG70" s="313"/>
      <c r="AH70" s="313"/>
      <c r="AI70" s="313"/>
      <c r="AJ70" s="313"/>
      <c r="AK70" s="313"/>
      <c r="AL70" s="313"/>
      <c r="AM70" s="313"/>
      <c r="AN70" s="313"/>
      <c r="AO70" s="313"/>
    </row>
    <row r="71" spans="1:41" x14ac:dyDescent="0.25">
      <c r="D71" s="213" t="str">
        <f>IF(D70=Fragebogen!K28,"",IF(D70&lt;&gt;0,"Die Summe der Bewohner stimmt nicht mit der Kapazität im Fragebogen überein.",""))</f>
        <v/>
      </c>
      <c r="K71" s="70"/>
      <c r="L71" s="24"/>
      <c r="N71" s="24"/>
      <c r="U71" s="301"/>
      <c r="V71" s="301"/>
      <c r="W71" s="301"/>
      <c r="X71" s="301"/>
      <c r="Y71" s="301"/>
      <c r="Z71" s="301"/>
      <c r="AA71" s="301"/>
      <c r="AB71" s="301"/>
      <c r="AC71" s="301"/>
      <c r="AD71" s="301"/>
      <c r="AE71" s="301"/>
      <c r="AF71" s="301"/>
      <c r="AG71" s="301"/>
      <c r="AH71" s="301"/>
      <c r="AI71" s="301"/>
      <c r="AJ71" s="301"/>
      <c r="AK71" s="301"/>
      <c r="AL71" s="301"/>
      <c r="AM71" s="301"/>
      <c r="AN71" s="301"/>
      <c r="AO71" s="301"/>
    </row>
    <row r="72" spans="1:41" x14ac:dyDescent="0.25">
      <c r="D72" s="755" t="s">
        <v>802</v>
      </c>
      <c r="J72" s="756" t="s">
        <v>803</v>
      </c>
      <c r="K72" s="27"/>
      <c r="L72" s="27"/>
      <c r="M72" s="27"/>
      <c r="N72" s="73"/>
      <c r="O72" s="221"/>
      <c r="P72" s="221"/>
      <c r="Q72" s="221"/>
      <c r="R72" s="221"/>
      <c r="S72" s="221"/>
      <c r="U72" s="301"/>
      <c r="V72" s="301"/>
      <c r="W72" s="301"/>
      <c r="X72" s="301"/>
      <c r="Y72" s="301"/>
      <c r="Z72" s="301"/>
      <c r="AA72" s="301"/>
      <c r="AB72" s="301"/>
      <c r="AC72" s="301"/>
      <c r="AD72" s="301"/>
      <c r="AE72" s="301"/>
      <c r="AF72" s="301"/>
      <c r="AG72" s="301"/>
      <c r="AH72" s="301"/>
      <c r="AI72" s="301"/>
      <c r="AJ72" s="301"/>
      <c r="AK72" s="301"/>
      <c r="AL72" s="301"/>
      <c r="AM72" s="301"/>
      <c r="AN72" s="301"/>
      <c r="AO72" s="301"/>
    </row>
    <row r="73" spans="1:41" x14ac:dyDescent="0.25">
      <c r="D73" s="110"/>
      <c r="E73" s="111" t="s">
        <v>166</v>
      </c>
      <c r="F73" s="111" t="s">
        <v>167</v>
      </c>
      <c r="G73" s="757" t="s">
        <v>168</v>
      </c>
      <c r="J73" s="107"/>
      <c r="K73" s="108" t="s">
        <v>166</v>
      </c>
      <c r="L73" s="108" t="s">
        <v>167</v>
      </c>
      <c r="M73" s="109" t="s">
        <v>168</v>
      </c>
      <c r="N73" s="73"/>
      <c r="O73" s="1251" t="s">
        <v>825</v>
      </c>
      <c r="P73" s="1251"/>
      <c r="Q73" s="1251"/>
      <c r="R73" s="1251"/>
      <c r="S73" s="1251"/>
      <c r="U73" s="301"/>
      <c r="V73" s="301"/>
      <c r="W73" s="301"/>
      <c r="X73" s="301"/>
      <c r="Y73" s="301"/>
      <c r="Z73" s="301"/>
      <c r="AA73" s="301"/>
      <c r="AB73" s="301"/>
      <c r="AC73" s="301"/>
      <c r="AD73" s="301"/>
      <c r="AE73" s="301"/>
      <c r="AF73" s="301"/>
      <c r="AG73" s="301"/>
      <c r="AH73" s="301"/>
      <c r="AI73" s="301"/>
      <c r="AJ73" s="301"/>
      <c r="AK73" s="301"/>
      <c r="AL73" s="301"/>
      <c r="AM73" s="301"/>
      <c r="AN73" s="301"/>
      <c r="AO73" s="301"/>
    </row>
    <row r="74" spans="1:41" ht="6.15" customHeight="1" x14ac:dyDescent="0.25">
      <c r="D74" s="102"/>
      <c r="E74" s="103"/>
      <c r="F74" s="103"/>
      <c r="G74" s="758"/>
      <c r="J74" s="101"/>
      <c r="K74" s="97"/>
      <c r="L74" s="97"/>
      <c r="M74" s="72"/>
      <c r="N74" s="73"/>
      <c r="O74" s="1251"/>
      <c r="P74" s="1251"/>
      <c r="Q74" s="1251"/>
      <c r="R74" s="1251"/>
      <c r="S74" s="1251"/>
      <c r="U74" s="301"/>
      <c r="V74" s="301"/>
      <c r="W74" s="301"/>
      <c r="X74" s="301"/>
      <c r="Y74" s="301"/>
      <c r="Z74" s="301"/>
      <c r="AA74" s="301"/>
      <c r="AB74" s="301"/>
      <c r="AC74" s="301"/>
      <c r="AD74" s="301"/>
      <c r="AE74" s="301"/>
      <c r="AF74" s="301"/>
      <c r="AG74" s="301"/>
      <c r="AH74" s="301"/>
      <c r="AI74" s="301"/>
      <c r="AJ74" s="301"/>
      <c r="AK74" s="301"/>
      <c r="AL74" s="301"/>
      <c r="AM74" s="301"/>
      <c r="AN74" s="301"/>
      <c r="AO74" s="301"/>
    </row>
    <row r="75" spans="1:41" x14ac:dyDescent="0.25">
      <c r="D75" s="101" t="s">
        <v>176</v>
      </c>
      <c r="E75" s="98">
        <f>Fragebogen!H$19+Fragebogen!H$20</f>
        <v>0</v>
      </c>
      <c r="F75" s="98">
        <f>Fragebogen!H13</f>
        <v>0</v>
      </c>
      <c r="G75" s="759">
        <f>(E75+F75)*H64</f>
        <v>0</v>
      </c>
      <c r="J75" s="101" t="s">
        <v>176</v>
      </c>
      <c r="K75" s="98" t="e">
        <f>J64</f>
        <v>#DIV/0!</v>
      </c>
      <c r="L75" s="98" t="e">
        <f>I64</f>
        <v>#DIV/0!</v>
      </c>
      <c r="M75" s="99" t="e">
        <f>H64*(K75+L75)</f>
        <v>#DIV/0!</v>
      </c>
      <c r="O75" s="1251"/>
      <c r="P75" s="1251"/>
      <c r="Q75" s="1251"/>
      <c r="R75" s="1251"/>
      <c r="S75" s="1251"/>
      <c r="U75" s="301"/>
      <c r="V75" s="301"/>
      <c r="W75" s="301"/>
      <c r="X75" s="301"/>
      <c r="Y75" s="301"/>
      <c r="Z75" s="301"/>
      <c r="AA75" s="301"/>
      <c r="AB75" s="301"/>
      <c r="AC75" s="301"/>
      <c r="AD75" s="301"/>
      <c r="AE75" s="301"/>
      <c r="AF75" s="301"/>
      <c r="AG75" s="301"/>
      <c r="AH75" s="301"/>
      <c r="AI75" s="301"/>
      <c r="AJ75" s="301"/>
      <c r="AK75" s="301"/>
      <c r="AL75" s="301"/>
      <c r="AM75" s="301"/>
      <c r="AN75" s="301"/>
      <c r="AO75" s="301"/>
    </row>
    <row r="76" spans="1:41" x14ac:dyDescent="0.25">
      <c r="D76" s="101" t="s">
        <v>177</v>
      </c>
      <c r="E76" s="98">
        <f>Fragebogen!H$19+Fragebogen!H$20</f>
        <v>0</v>
      </c>
      <c r="F76" s="98">
        <f>Fragebogen!H14</f>
        <v>0</v>
      </c>
      <c r="G76" s="759">
        <f>(E76+F76)*H65</f>
        <v>0</v>
      </c>
      <c r="J76" s="101" t="s">
        <v>177</v>
      </c>
      <c r="K76" s="98" t="e">
        <f>J65</f>
        <v>#DIV/0!</v>
      </c>
      <c r="L76" s="98" t="e">
        <f>I65</f>
        <v>#DIV/0!</v>
      </c>
      <c r="M76" s="99" t="e">
        <f>H65*(K76+L76)</f>
        <v>#DIV/0!</v>
      </c>
      <c r="O76" s="1251"/>
      <c r="P76" s="1251"/>
      <c r="Q76" s="1251"/>
      <c r="R76" s="1251"/>
      <c r="S76" s="1251"/>
      <c r="U76" s="301"/>
      <c r="V76" s="301"/>
      <c r="W76" s="301"/>
      <c r="X76" s="301"/>
      <c r="Y76" s="301"/>
      <c r="Z76" s="301"/>
      <c r="AA76" s="301"/>
      <c r="AB76" s="301"/>
      <c r="AC76" s="301"/>
      <c r="AD76" s="301"/>
      <c r="AE76" s="301"/>
      <c r="AF76" s="301"/>
      <c r="AG76" s="301"/>
      <c r="AH76" s="301"/>
      <c r="AI76" s="301"/>
      <c r="AJ76" s="301"/>
      <c r="AK76" s="301"/>
      <c r="AL76" s="301"/>
      <c r="AM76" s="301"/>
      <c r="AN76" s="301"/>
      <c r="AO76" s="301"/>
    </row>
    <row r="77" spans="1:41" x14ac:dyDescent="0.25">
      <c r="D77" s="101" t="s">
        <v>178</v>
      </c>
      <c r="E77" s="98">
        <f>Fragebogen!H$19+Fragebogen!H$20</f>
        <v>0</v>
      </c>
      <c r="F77" s="98">
        <f>Fragebogen!H15</f>
        <v>0</v>
      </c>
      <c r="G77" s="759">
        <f>(E77+F77)*H66</f>
        <v>0</v>
      </c>
      <c r="J77" s="101" t="s">
        <v>178</v>
      </c>
      <c r="K77" s="98" t="e">
        <f>J66</f>
        <v>#DIV/0!</v>
      </c>
      <c r="L77" s="98" t="e">
        <f>I66</f>
        <v>#DIV/0!</v>
      </c>
      <c r="M77" s="99" t="e">
        <f>H66*(K77+L77)</f>
        <v>#DIV/0!</v>
      </c>
      <c r="O77" s="1252" t="s">
        <v>824</v>
      </c>
      <c r="P77" s="1252"/>
      <c r="Q77" s="1252"/>
      <c r="R77" s="1252"/>
      <c r="S77" s="1252"/>
      <c r="U77" s="301"/>
      <c r="V77" s="301"/>
      <c r="W77" s="301"/>
      <c r="X77" s="301"/>
      <c r="Y77" s="301"/>
      <c r="Z77" s="301"/>
      <c r="AA77" s="301"/>
      <c r="AB77" s="301"/>
      <c r="AC77" s="301"/>
      <c r="AD77" s="301"/>
      <c r="AE77" s="301"/>
      <c r="AF77" s="301"/>
      <c r="AG77" s="301"/>
      <c r="AH77" s="301"/>
      <c r="AI77" s="301"/>
      <c r="AJ77" s="301"/>
      <c r="AK77" s="301"/>
      <c r="AL77" s="301"/>
      <c r="AM77" s="301"/>
      <c r="AN77" s="301"/>
      <c r="AO77" s="301"/>
    </row>
    <row r="78" spans="1:41" x14ac:dyDescent="0.25">
      <c r="D78" s="101" t="s">
        <v>179</v>
      </c>
      <c r="E78" s="98">
        <f>Fragebogen!H$19+Fragebogen!H$20</f>
        <v>0</v>
      </c>
      <c r="F78" s="98">
        <f>Fragebogen!H16</f>
        <v>0</v>
      </c>
      <c r="G78" s="759">
        <f>(E78+F78)*H67</f>
        <v>0</v>
      </c>
      <c r="J78" s="101" t="s">
        <v>179</v>
      </c>
      <c r="K78" s="98" t="e">
        <f>J67</f>
        <v>#DIV/0!</v>
      </c>
      <c r="L78" s="98" t="e">
        <f>I67</f>
        <v>#DIV/0!</v>
      </c>
      <c r="M78" s="99" t="e">
        <f>H67*(K78+L78)</f>
        <v>#DIV/0!</v>
      </c>
      <c r="O78" s="1252"/>
      <c r="P78" s="1252"/>
      <c r="Q78" s="1252"/>
      <c r="R78" s="1252"/>
      <c r="S78" s="1252"/>
      <c r="U78" s="301"/>
      <c r="V78" s="301"/>
      <c r="W78" s="301"/>
      <c r="X78" s="301"/>
      <c r="Y78" s="301"/>
      <c r="Z78" s="301"/>
      <c r="AA78" s="301"/>
      <c r="AB78" s="301"/>
      <c r="AC78" s="301"/>
      <c r="AD78" s="301"/>
      <c r="AE78" s="301"/>
      <c r="AF78" s="301"/>
      <c r="AG78" s="301"/>
      <c r="AH78" s="301"/>
      <c r="AI78" s="301"/>
      <c r="AJ78" s="301"/>
      <c r="AK78" s="301"/>
      <c r="AL78" s="301"/>
      <c r="AM78" s="301"/>
      <c r="AN78" s="301"/>
      <c r="AO78" s="301"/>
    </row>
    <row r="79" spans="1:41" x14ac:dyDescent="0.25">
      <c r="D79" s="101" t="s">
        <v>180</v>
      </c>
      <c r="E79" s="98">
        <f>Fragebogen!H$19+Fragebogen!H$20</f>
        <v>0</v>
      </c>
      <c r="F79" s="98">
        <f>Fragebogen!H17</f>
        <v>0</v>
      </c>
      <c r="G79" s="759">
        <f>(E79+F79)*H68</f>
        <v>0</v>
      </c>
      <c r="J79" s="101" t="s">
        <v>180</v>
      </c>
      <c r="K79" s="98" t="e">
        <f>J68</f>
        <v>#DIV/0!</v>
      </c>
      <c r="L79" s="98" t="e">
        <f>I68</f>
        <v>#DIV/0!</v>
      </c>
      <c r="M79" s="99" t="e">
        <f>H68*(K79+L79)</f>
        <v>#DIV/0!</v>
      </c>
      <c r="O79" s="1252"/>
      <c r="P79" s="1252"/>
      <c r="Q79" s="1252"/>
      <c r="R79" s="1252"/>
      <c r="S79" s="1252"/>
      <c r="U79" s="301"/>
      <c r="V79" s="301"/>
      <c r="W79" s="301"/>
      <c r="X79" s="301"/>
      <c r="Y79" s="301"/>
      <c r="Z79" s="301"/>
      <c r="AA79" s="301"/>
      <c r="AB79" s="301"/>
      <c r="AC79" s="301"/>
      <c r="AD79" s="301"/>
      <c r="AE79" s="301"/>
      <c r="AF79" s="301"/>
      <c r="AG79" s="301"/>
      <c r="AH79" s="301"/>
      <c r="AI79" s="301"/>
      <c r="AJ79" s="301"/>
      <c r="AK79" s="301"/>
      <c r="AL79" s="301"/>
      <c r="AM79" s="301"/>
      <c r="AN79" s="301"/>
      <c r="AO79" s="301"/>
    </row>
    <row r="80" spans="1:41" x14ac:dyDescent="0.25">
      <c r="D80" s="779" t="s">
        <v>823</v>
      </c>
      <c r="E80" s="98">
        <f>Fragebogen!H$19+Fragebogen!H$20</f>
        <v>0</v>
      </c>
      <c r="F80" s="98">
        <f>AVERAGE(F77:F78)</f>
        <v>0</v>
      </c>
      <c r="G80" s="780"/>
      <c r="J80" s="921" t="s">
        <v>961</v>
      </c>
      <c r="K80" s="922" t="e">
        <f>K79</f>
        <v>#DIV/0!</v>
      </c>
      <c r="L80" s="922" t="e">
        <f>AVERAGE(L77:L78)</f>
        <v>#DIV/0!</v>
      </c>
      <c r="M80" s="781"/>
      <c r="O80" s="1252"/>
      <c r="P80" s="1252"/>
      <c r="Q80" s="1252"/>
      <c r="R80" s="1252"/>
      <c r="S80" s="1252"/>
      <c r="U80" s="301"/>
      <c r="V80" s="301"/>
      <c r="W80" s="301"/>
      <c r="X80" s="301"/>
      <c r="Y80" s="301"/>
      <c r="Z80" s="301"/>
      <c r="AA80" s="301"/>
      <c r="AB80" s="301"/>
      <c r="AC80" s="301"/>
      <c r="AD80" s="301"/>
      <c r="AE80" s="301"/>
      <c r="AF80" s="301"/>
      <c r="AG80" s="301"/>
      <c r="AH80" s="301"/>
      <c r="AI80" s="301"/>
      <c r="AJ80" s="301"/>
      <c r="AK80" s="301"/>
      <c r="AL80" s="301"/>
      <c r="AM80" s="301"/>
      <c r="AN80" s="301"/>
      <c r="AO80" s="301"/>
    </row>
    <row r="81" spans="4:41" ht="6.9" customHeight="1" x14ac:dyDescent="0.25">
      <c r="D81" s="101"/>
      <c r="E81" s="27"/>
      <c r="F81" s="27"/>
      <c r="G81" s="759"/>
      <c r="J81" s="101"/>
      <c r="K81" s="27"/>
      <c r="L81" s="27"/>
      <c r="M81" s="100"/>
      <c r="O81" s="1252"/>
      <c r="P81" s="1252"/>
      <c r="Q81" s="1252"/>
      <c r="R81" s="1252"/>
      <c r="S81" s="1252"/>
      <c r="U81" s="301"/>
      <c r="V81" s="301"/>
      <c r="W81" s="301"/>
      <c r="X81" s="301"/>
      <c r="Y81" s="301"/>
      <c r="Z81" s="301"/>
      <c r="AA81" s="301"/>
      <c r="AB81" s="301"/>
      <c r="AC81" s="301"/>
      <c r="AD81" s="301"/>
      <c r="AE81" s="301"/>
      <c r="AF81" s="301"/>
      <c r="AG81" s="301"/>
      <c r="AH81" s="301"/>
      <c r="AI81" s="301"/>
      <c r="AJ81" s="301"/>
      <c r="AK81" s="301"/>
      <c r="AL81" s="301"/>
      <c r="AM81" s="301"/>
      <c r="AN81" s="301"/>
      <c r="AO81" s="301"/>
    </row>
    <row r="82" spans="4:41" ht="15.75" customHeight="1" x14ac:dyDescent="0.25">
      <c r="D82" s="104" t="s">
        <v>159</v>
      </c>
      <c r="E82" s="105"/>
      <c r="F82" s="105"/>
      <c r="G82" s="760">
        <f>SUM(G75:G79)</f>
        <v>0</v>
      </c>
      <c r="J82" s="104" t="s">
        <v>159</v>
      </c>
      <c r="K82" s="105"/>
      <c r="L82" s="105"/>
      <c r="M82" s="106" t="e">
        <f>SUM(M75:M79)</f>
        <v>#DIV/0!</v>
      </c>
      <c r="O82" s="212"/>
      <c r="P82" s="212"/>
      <c r="Q82" s="212"/>
      <c r="R82" s="212"/>
      <c r="S82" s="212"/>
      <c r="U82" s="301"/>
      <c r="V82" s="301"/>
      <c r="W82" s="301"/>
      <c r="X82" s="301"/>
      <c r="Y82" s="301"/>
      <c r="Z82" s="301"/>
      <c r="AA82" s="301"/>
      <c r="AB82" s="301"/>
      <c r="AC82" s="301"/>
      <c r="AD82" s="301"/>
      <c r="AE82" s="301"/>
      <c r="AF82" s="301"/>
      <c r="AG82" s="301"/>
      <c r="AH82" s="301"/>
      <c r="AI82" s="301"/>
      <c r="AJ82" s="301"/>
      <c r="AK82" s="301"/>
      <c r="AL82" s="301"/>
      <c r="AM82" s="301"/>
      <c r="AN82" s="301"/>
      <c r="AO82" s="301"/>
    </row>
    <row r="83" spans="4:41" ht="9.15" customHeight="1" thickBot="1" x14ac:dyDescent="0.3">
      <c r="U83" s="301"/>
      <c r="V83" s="301"/>
      <c r="W83" s="301"/>
      <c r="X83" s="301"/>
      <c r="Y83" s="301"/>
      <c r="Z83" s="301"/>
      <c r="AA83" s="301"/>
      <c r="AB83" s="301"/>
      <c r="AC83" s="301"/>
      <c r="AD83" s="301"/>
      <c r="AE83" s="301"/>
      <c r="AF83" s="301"/>
      <c r="AG83" s="301"/>
      <c r="AH83" s="301"/>
      <c r="AI83" s="301"/>
      <c r="AJ83" s="301"/>
      <c r="AK83" s="301"/>
      <c r="AL83" s="301"/>
      <c r="AM83" s="301"/>
      <c r="AN83" s="301"/>
      <c r="AO83" s="301"/>
    </row>
    <row r="84" spans="4:41" ht="13.8" thickBot="1" x14ac:dyDescent="0.3">
      <c r="L84" s="122" t="s">
        <v>268</v>
      </c>
      <c r="M84" s="123" t="e">
        <f>M82-H53</f>
        <v>#DIV/0!</v>
      </c>
      <c r="O84" s="212"/>
      <c r="P84" s="212"/>
      <c r="Q84" s="212"/>
      <c r="R84" s="212"/>
      <c r="S84" s="212"/>
      <c r="U84" s="301"/>
      <c r="V84" s="301"/>
      <c r="W84" s="301"/>
      <c r="X84" s="301"/>
      <c r="Y84" s="301"/>
      <c r="Z84" s="301"/>
      <c r="AA84" s="301"/>
      <c r="AB84" s="301"/>
      <c r="AC84" s="301"/>
      <c r="AD84" s="301"/>
      <c r="AE84" s="301"/>
      <c r="AF84" s="301"/>
      <c r="AG84" s="301"/>
      <c r="AH84" s="301"/>
      <c r="AI84" s="301"/>
      <c r="AJ84" s="301"/>
      <c r="AK84" s="301"/>
      <c r="AL84" s="301"/>
      <c r="AM84" s="301"/>
      <c r="AN84" s="301"/>
      <c r="AO84" s="301"/>
    </row>
    <row r="85" spans="4:41" ht="13.8" thickBot="1" x14ac:dyDescent="0.3">
      <c r="L85" s="122" t="s">
        <v>169</v>
      </c>
      <c r="M85" s="124" t="e">
        <f>M82/G82-1</f>
        <v>#DIV/0!</v>
      </c>
      <c r="O85" s="212"/>
      <c r="P85" s="212"/>
      <c r="Q85" s="212"/>
      <c r="R85" s="212"/>
      <c r="S85" s="212"/>
      <c r="U85" s="301"/>
      <c r="V85" s="301"/>
      <c r="W85" s="301"/>
      <c r="X85" s="301"/>
      <c r="Y85" s="301"/>
      <c r="Z85" s="301"/>
      <c r="AA85" s="301"/>
      <c r="AB85" s="301"/>
      <c r="AC85" s="301"/>
      <c r="AD85" s="301"/>
      <c r="AE85" s="301"/>
      <c r="AF85" s="301"/>
      <c r="AG85" s="301"/>
      <c r="AH85" s="301"/>
      <c r="AI85" s="301"/>
      <c r="AJ85" s="301"/>
      <c r="AK85" s="301"/>
      <c r="AL85" s="301"/>
      <c r="AM85" s="301"/>
      <c r="AN85" s="301"/>
      <c r="AO85" s="301"/>
    </row>
    <row r="86" spans="4:41" x14ac:dyDescent="0.25">
      <c r="U86" s="301"/>
      <c r="V86" s="301"/>
      <c r="W86" s="301"/>
      <c r="X86" s="301"/>
      <c r="Y86" s="301"/>
      <c r="Z86" s="301"/>
      <c r="AA86" s="301"/>
      <c r="AB86" s="301"/>
      <c r="AC86" s="301"/>
      <c r="AD86" s="301"/>
      <c r="AE86" s="301"/>
      <c r="AF86" s="301"/>
      <c r="AG86" s="301"/>
      <c r="AH86" s="301"/>
      <c r="AI86" s="301"/>
      <c r="AJ86" s="301"/>
      <c r="AK86" s="301"/>
      <c r="AL86" s="301"/>
      <c r="AM86" s="301"/>
      <c r="AN86" s="301"/>
      <c r="AO86" s="301"/>
    </row>
    <row r="87" spans="4:41" x14ac:dyDescent="0.25">
      <c r="U87" s="301"/>
      <c r="V87" s="301"/>
      <c r="W87" s="301"/>
      <c r="X87" s="301"/>
      <c r="Y87" s="301"/>
      <c r="Z87" s="301"/>
      <c r="AA87" s="301"/>
      <c r="AB87" s="301"/>
      <c r="AC87" s="301"/>
      <c r="AD87" s="301"/>
      <c r="AE87" s="301"/>
      <c r="AF87" s="301"/>
      <c r="AG87" s="301"/>
      <c r="AH87" s="301"/>
      <c r="AI87" s="301"/>
      <c r="AJ87" s="301"/>
      <c r="AK87" s="301"/>
      <c r="AL87" s="301"/>
      <c r="AM87" s="301"/>
      <c r="AN87" s="301"/>
      <c r="AO87" s="301"/>
    </row>
    <row r="88" spans="4:41" x14ac:dyDescent="0.25">
      <c r="U88" s="301"/>
      <c r="V88" s="301"/>
      <c r="W88" s="301"/>
      <c r="X88" s="301"/>
      <c r="Y88" s="301"/>
      <c r="Z88" s="301"/>
      <c r="AA88" s="301"/>
      <c r="AB88" s="301"/>
      <c r="AC88" s="301"/>
      <c r="AD88" s="301"/>
      <c r="AE88" s="301"/>
      <c r="AF88" s="301"/>
      <c r="AG88" s="301"/>
      <c r="AH88" s="301"/>
      <c r="AI88" s="301"/>
      <c r="AJ88" s="301"/>
      <c r="AK88" s="301"/>
      <c r="AL88" s="301"/>
      <c r="AM88" s="301"/>
      <c r="AN88" s="301"/>
      <c r="AO88" s="301"/>
    </row>
    <row r="89" spans="4:41" x14ac:dyDescent="0.25">
      <c r="E89" s="25" t="s">
        <v>807</v>
      </c>
      <c r="U89" s="301"/>
      <c r="V89" s="301"/>
      <c r="W89" s="301"/>
      <c r="X89" s="301"/>
      <c r="Y89" s="301"/>
      <c r="Z89" s="301"/>
      <c r="AA89" s="301"/>
      <c r="AB89" s="301"/>
      <c r="AC89" s="301"/>
      <c r="AD89" s="301"/>
      <c r="AE89" s="301"/>
      <c r="AF89" s="301"/>
      <c r="AG89" s="301"/>
      <c r="AH89" s="301"/>
      <c r="AI89" s="301"/>
      <c r="AJ89" s="301"/>
      <c r="AK89" s="301"/>
      <c r="AL89" s="301"/>
      <c r="AM89" s="301"/>
      <c r="AN89" s="301"/>
      <c r="AO89" s="301"/>
    </row>
    <row r="90" spans="4:41" x14ac:dyDescent="0.25">
      <c r="U90" s="301"/>
      <c r="V90" s="301"/>
      <c r="W90" s="301"/>
      <c r="X90" s="301"/>
      <c r="Y90" s="301"/>
      <c r="Z90" s="301"/>
      <c r="AA90" s="301"/>
      <c r="AB90" s="301"/>
      <c r="AC90" s="301"/>
      <c r="AD90" s="301"/>
      <c r="AE90" s="301"/>
      <c r="AF90" s="301"/>
      <c r="AG90" s="301"/>
      <c r="AH90" s="301"/>
      <c r="AI90" s="301"/>
      <c r="AJ90" s="301"/>
      <c r="AK90" s="301"/>
      <c r="AL90" s="301"/>
      <c r="AM90" s="301"/>
      <c r="AN90" s="301"/>
      <c r="AO90" s="301"/>
    </row>
    <row r="91" spans="4:41" x14ac:dyDescent="0.25">
      <c r="U91" s="301"/>
      <c r="V91" s="301"/>
      <c r="W91" s="301"/>
      <c r="X91" s="301"/>
      <c r="Y91" s="301"/>
      <c r="Z91" s="301"/>
      <c r="AA91" s="301"/>
      <c r="AB91" s="301"/>
      <c r="AC91" s="301"/>
      <c r="AD91" s="301"/>
      <c r="AE91" s="301"/>
      <c r="AF91" s="301"/>
      <c r="AG91" s="301"/>
      <c r="AH91" s="301"/>
      <c r="AI91" s="301"/>
      <c r="AJ91" s="301"/>
      <c r="AK91" s="301"/>
      <c r="AL91" s="301"/>
      <c r="AM91" s="301"/>
      <c r="AN91" s="301"/>
      <c r="AO91" s="301"/>
    </row>
    <row r="92" spans="4:41" x14ac:dyDescent="0.25">
      <c r="U92" s="301"/>
      <c r="V92" s="301"/>
      <c r="W92" s="301"/>
      <c r="X92" s="301"/>
      <c r="Y92" s="301"/>
      <c r="Z92" s="301"/>
      <c r="AA92" s="301"/>
      <c r="AB92" s="301"/>
      <c r="AC92" s="301"/>
      <c r="AD92" s="301"/>
      <c r="AE92" s="301"/>
      <c r="AF92" s="301"/>
      <c r="AG92" s="301"/>
      <c r="AH92" s="301"/>
      <c r="AI92" s="301"/>
      <c r="AJ92" s="301"/>
      <c r="AK92" s="301"/>
      <c r="AL92" s="301"/>
      <c r="AM92" s="301"/>
      <c r="AN92" s="301"/>
      <c r="AO92" s="301"/>
    </row>
    <row r="93" spans="4:41" x14ac:dyDescent="0.25">
      <c r="U93" s="301"/>
      <c r="V93" s="301"/>
      <c r="W93" s="301"/>
      <c r="X93" s="301"/>
      <c r="Y93" s="301"/>
      <c r="Z93" s="301"/>
      <c r="AA93" s="301"/>
      <c r="AB93" s="301"/>
      <c r="AC93" s="301"/>
      <c r="AD93" s="301"/>
      <c r="AE93" s="301"/>
      <c r="AF93" s="301"/>
      <c r="AG93" s="301"/>
      <c r="AH93" s="301"/>
      <c r="AI93" s="301"/>
      <c r="AJ93" s="301"/>
      <c r="AK93" s="301"/>
      <c r="AL93" s="301"/>
      <c r="AM93" s="301"/>
      <c r="AN93" s="301"/>
      <c r="AO93" s="301"/>
    </row>
    <row r="94" spans="4:41" x14ac:dyDescent="0.25">
      <c r="U94" s="301"/>
      <c r="V94" s="301"/>
      <c r="W94" s="301"/>
      <c r="X94" s="301"/>
      <c r="Y94" s="301"/>
      <c r="Z94" s="301"/>
      <c r="AA94" s="301"/>
      <c r="AB94" s="301"/>
      <c r="AC94" s="301"/>
      <c r="AD94" s="301"/>
      <c r="AE94" s="301"/>
      <c r="AF94" s="301"/>
      <c r="AG94" s="301"/>
      <c r="AH94" s="301"/>
      <c r="AI94" s="301"/>
      <c r="AJ94" s="301"/>
      <c r="AK94" s="301"/>
      <c r="AL94" s="301"/>
      <c r="AM94" s="301"/>
      <c r="AN94" s="301"/>
      <c r="AO94" s="301"/>
    </row>
    <row r="95" spans="4:41" x14ac:dyDescent="0.25">
      <c r="U95" s="301"/>
      <c r="V95" s="301"/>
      <c r="W95" s="301"/>
      <c r="X95" s="301"/>
      <c r="Y95" s="301"/>
      <c r="Z95" s="301"/>
      <c r="AA95" s="301"/>
      <c r="AB95" s="301"/>
      <c r="AC95" s="301"/>
      <c r="AD95" s="301"/>
      <c r="AE95" s="301"/>
      <c r="AF95" s="301"/>
      <c r="AG95" s="301"/>
      <c r="AH95" s="301"/>
      <c r="AI95" s="301"/>
      <c r="AJ95" s="301"/>
      <c r="AK95" s="301"/>
      <c r="AL95" s="301"/>
      <c r="AM95" s="301"/>
      <c r="AN95" s="301"/>
      <c r="AO95" s="301"/>
    </row>
    <row r="96" spans="4:41" x14ac:dyDescent="0.25">
      <c r="U96" s="301"/>
      <c r="V96" s="301"/>
      <c r="W96" s="301"/>
      <c r="X96" s="301"/>
      <c r="Y96" s="301"/>
      <c r="Z96" s="301"/>
      <c r="AA96" s="301"/>
      <c r="AB96" s="301"/>
      <c r="AC96" s="301"/>
      <c r="AD96" s="301"/>
      <c r="AE96" s="301"/>
      <c r="AF96" s="301"/>
      <c r="AG96" s="301"/>
      <c r="AH96" s="301"/>
      <c r="AI96" s="301"/>
      <c r="AJ96" s="301"/>
      <c r="AK96" s="301"/>
      <c r="AL96" s="301"/>
      <c r="AM96" s="301"/>
      <c r="AN96" s="301"/>
      <c r="AO96" s="301"/>
    </row>
  </sheetData>
  <sheetProtection algorithmName="SHA-512" hashValue="iPx4ghvySdQL2cuAbNbvH2OpAiL3YoxznbQ4QRvfNKsn9ZNgnPPDEA3NjeY5XAia3QnCRnkLv5IdbixJ4+jOQA==" saltValue="upYNSnXzKYUJu1QxAVAo0w==" spinCount="100000" sheet="1" objects="1" scenarios="1"/>
  <mergeCells count="70">
    <mergeCell ref="O69:S70"/>
    <mergeCell ref="A70:C70"/>
    <mergeCell ref="A54:G54"/>
    <mergeCell ref="A60:C60"/>
    <mergeCell ref="O60:S60"/>
    <mergeCell ref="O61:O64"/>
    <mergeCell ref="P61:S64"/>
    <mergeCell ref="A62:C62"/>
    <mergeCell ref="A63:C63"/>
    <mergeCell ref="A64:C64"/>
    <mergeCell ref="A65:C65"/>
    <mergeCell ref="A66:C66"/>
    <mergeCell ref="A67:C67"/>
    <mergeCell ref="A68:C68"/>
    <mergeCell ref="A69:C69"/>
    <mergeCell ref="A50:G50"/>
    <mergeCell ref="A52:G52"/>
    <mergeCell ref="O52:S52"/>
    <mergeCell ref="A53:G53"/>
    <mergeCell ref="I53:K53"/>
    <mergeCell ref="O53:S53"/>
    <mergeCell ref="A49:C49"/>
    <mergeCell ref="A38:G38"/>
    <mergeCell ref="A39:G39"/>
    <mergeCell ref="A40:G40"/>
    <mergeCell ref="A41:G41"/>
    <mergeCell ref="A42:G42"/>
    <mergeCell ref="A43:G43"/>
    <mergeCell ref="A44:G44"/>
    <mergeCell ref="A45:G45"/>
    <mergeCell ref="A46:G46"/>
    <mergeCell ref="A47:G47"/>
    <mergeCell ref="A48:G48"/>
    <mergeCell ref="A22:F22"/>
    <mergeCell ref="A23:F23"/>
    <mergeCell ref="A24:F24"/>
    <mergeCell ref="A20:F20"/>
    <mergeCell ref="A37:G37"/>
    <mergeCell ref="A26:G26"/>
    <mergeCell ref="A27:G27"/>
    <mergeCell ref="A28:G28"/>
    <mergeCell ref="A29:G29"/>
    <mergeCell ref="A30:G30"/>
    <mergeCell ref="A31:G31"/>
    <mergeCell ref="A32:G32"/>
    <mergeCell ref="A33:G33"/>
    <mergeCell ref="A34:G34"/>
    <mergeCell ref="A35:G35"/>
    <mergeCell ref="A36:G36"/>
    <mergeCell ref="A16:F16"/>
    <mergeCell ref="A17:F17"/>
    <mergeCell ref="A18:F18"/>
    <mergeCell ref="A19:F19"/>
    <mergeCell ref="A21:F21"/>
    <mergeCell ref="O73:S76"/>
    <mergeCell ref="O77:S81"/>
    <mergeCell ref="A1:D1"/>
    <mergeCell ref="B2:D2"/>
    <mergeCell ref="I4:M6"/>
    <mergeCell ref="O4:S4"/>
    <mergeCell ref="A8:F8"/>
    <mergeCell ref="O8:S8"/>
    <mergeCell ref="A9:F9"/>
    <mergeCell ref="A10:F10"/>
    <mergeCell ref="A11:F11"/>
    <mergeCell ref="A12:F12"/>
    <mergeCell ref="A25:G25"/>
    <mergeCell ref="A13:F13"/>
    <mergeCell ref="A14:F14"/>
    <mergeCell ref="A15:F15"/>
  </mergeCells>
  <conditionalFormatting sqref="D49">
    <cfRule type="cellIs" dxfId="3" priority="1" stopIfTrue="1" operator="greaterThan">
      <formula>0.02</formula>
    </cfRule>
  </conditionalFormatting>
  <conditionalFormatting sqref="D70">
    <cfRule type="cellIs" dxfId="2" priority="2" stopIfTrue="1" operator="notEqual">
      <formula>$U$70</formula>
    </cfRule>
  </conditionalFormatting>
  <dataValidations count="1">
    <dataValidation type="custom" errorStyle="information" allowBlank="1" showErrorMessage="1" errorTitle="Zuschlag nach § 84 Abs. 2 SGB XI" error="Der beantragte Zuschlag beträgt mehr als 2 % der Gesamtkosten. Dies ist bitte zu begründen und nachzuweisen." sqref="D49" xr:uid="{E795583D-6CB8-4B93-A33F-0B22F669247E}">
      <formula1>D49&lt;=0.02</formula1>
    </dataValidation>
  </dataValidations>
  <hyperlinks>
    <hyperlink ref="O4:S4" location="Checkliste!A1" display="Zurück zur Checkliste" xr:uid="{EA3E7803-F4B1-4EF7-9E9A-03FA7C34DE77}"/>
  </hyperlinks>
  <printOptions horizontalCentered="1"/>
  <pageMargins left="0.39370078740157483" right="0.39370078740157483" top="0.19685039370078741" bottom="0.47244094488188981" header="0.19685039370078741" footer="0.19685039370078741"/>
  <pageSetup paperSize="8" scale="94" orientation="portrait"/>
  <headerFooter>
    <oddHeader>&amp;C&amp;A&amp;RSeite &amp;P von &amp;N</oddHeader>
    <oddFooter>&amp;L&amp;"Arial Narrow,Standard"&amp;9Antragsunterlagen für
Vergütungsvereinbarungen nach § 85 Abs. 3 SGB XI&amp;C&amp;"Arial Narrow,Standard"&amp;9Antrag Vollstationär inkl. eingestreuter Kurzzeitpflege</oddFooter>
  </headerFooter>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B0F424-BABE-488B-8F2C-4F8A14E5C068}">
          <x14:formula1>
            <xm:f>IF(AND(Fragebogen!$K$28&gt;=0,Fragebogen!$K$28&lt;=39),$P$65:$S$65,IF(AND(Fragebogen!$K$28&gt;=40,Fragebogen!$K$28&lt;=69),$Q$66:$S$66,IF(AND(Fragebogen!$K$28&gt;=70,Fragebogen!$K$28&lt;=109),$R$67:$S$67,$S$68)))</xm:f>
          </x14:formula1>
          <xm:sqref>H62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2B05-C874-4D24-A968-A6BBA9B6337C}">
  <sheetPr>
    <tabColor theme="9" tint="0.59999389629810485"/>
  </sheetPr>
  <dimension ref="A1:AH50"/>
  <sheetViews>
    <sheetView showGridLines="0" zoomScaleNormal="100" zoomScaleSheetLayoutView="100" workbookViewId="0">
      <selection activeCell="L23" sqref="L23"/>
    </sheetView>
  </sheetViews>
  <sheetFormatPr baseColWidth="10" defaultColWidth="11" defaultRowHeight="13.2" x14ac:dyDescent="0.25"/>
  <cols>
    <col min="1" max="1" width="5" style="222" customWidth="1"/>
    <col min="2" max="2" width="12.88671875" style="222" customWidth="1"/>
    <col min="3" max="3" width="14.33203125" style="222" customWidth="1"/>
    <col min="4" max="4" width="14.88671875" style="222" customWidth="1"/>
    <col min="5" max="5" width="13.6640625" style="222" customWidth="1"/>
    <col min="6" max="6" width="24.44140625" style="222" customWidth="1"/>
    <col min="7" max="7" width="9" style="222" customWidth="1"/>
    <col min="8" max="8" width="19.33203125" style="222" customWidth="1"/>
    <col min="9" max="9" width="12.44140625" style="222" customWidth="1"/>
    <col min="10" max="13" width="9.6640625" style="222" customWidth="1"/>
    <col min="14" max="14" width="18.44140625" style="222" customWidth="1"/>
    <col min="15" max="15" width="30.6640625" style="222" customWidth="1"/>
    <col min="16" max="16384" width="11" style="222"/>
  </cols>
  <sheetData>
    <row r="1" spans="1:34" s="25" customFormat="1" ht="24.75" customHeight="1" x14ac:dyDescent="0.25">
      <c r="A1" s="1025">
        <f>[0]!Name_der_Einrichtung</f>
        <v>0</v>
      </c>
      <c r="B1" s="1025"/>
      <c r="C1" s="1025"/>
    </row>
    <row r="2" spans="1:34" s="25" customFormat="1" x14ac:dyDescent="0.25">
      <c r="A2" s="25" t="s">
        <v>241</v>
      </c>
      <c r="B2" s="25">
        <f>[0]!Institutionskennzeichen</f>
        <v>0</v>
      </c>
      <c r="H2" s="294" t="str">
        <f>Stammdatenblatt!I4</f>
        <v>Version 04.11.2025</v>
      </c>
    </row>
    <row r="3" spans="1:34" s="25" customFormat="1" x14ac:dyDescent="0.25">
      <c r="B3" s="241"/>
    </row>
    <row r="4" spans="1:34" x14ac:dyDescent="0.25">
      <c r="A4" s="222" t="s">
        <v>156</v>
      </c>
      <c r="C4" s="242">
        <f>Fragebogen!K10</f>
        <v>0</v>
      </c>
      <c r="D4" s="226" t="s">
        <v>270</v>
      </c>
      <c r="E4" s="243">
        <f>Fragebogen!K11</f>
        <v>0</v>
      </c>
    </row>
    <row r="5" spans="1:34" customFormat="1" ht="20.25" customHeight="1" x14ac:dyDescent="0.25"/>
    <row r="6" spans="1:34" ht="26.25" customHeight="1" x14ac:dyDescent="0.25">
      <c r="B6" s="1317" t="s">
        <v>397</v>
      </c>
      <c r="C6" s="1317"/>
      <c r="D6" s="1317"/>
      <c r="E6" s="1317"/>
      <c r="F6" s="1317"/>
      <c r="G6" s="1317"/>
      <c r="H6" s="1317"/>
      <c r="J6" s="1058" t="s">
        <v>302</v>
      </c>
      <c r="K6" s="1059"/>
    </row>
    <row r="7" spans="1:34" x14ac:dyDescent="0.25">
      <c r="L7" s="319" t="s">
        <v>565</v>
      </c>
      <c r="M7" s="318"/>
      <c r="N7" s="318"/>
      <c r="O7" s="318"/>
      <c r="P7" s="318"/>
      <c r="Q7" s="318"/>
      <c r="R7" s="318"/>
      <c r="S7" s="318"/>
      <c r="T7" s="318"/>
      <c r="U7" s="318"/>
      <c r="V7" s="318"/>
      <c r="W7" s="318"/>
      <c r="X7" s="318"/>
      <c r="Y7" s="318"/>
      <c r="Z7" s="318"/>
      <c r="AA7" s="318"/>
      <c r="AB7" s="318"/>
      <c r="AC7" s="318"/>
      <c r="AD7" s="318"/>
      <c r="AE7" s="318"/>
      <c r="AF7" s="318"/>
      <c r="AG7" s="318"/>
      <c r="AH7" s="318"/>
    </row>
    <row r="8" spans="1:34" x14ac:dyDescent="0.25">
      <c r="B8" s="223"/>
      <c r="C8" s="244"/>
      <c r="D8" s="244"/>
      <c r="E8" s="244"/>
      <c r="F8" s="244"/>
      <c r="G8" s="244"/>
      <c r="H8" s="245"/>
      <c r="L8" s="318"/>
      <c r="M8" s="318"/>
      <c r="N8" s="318"/>
      <c r="O8" s="318"/>
      <c r="P8" s="318"/>
      <c r="Q8" s="318"/>
      <c r="R8" s="318"/>
      <c r="S8" s="318"/>
      <c r="T8" s="318"/>
      <c r="U8" s="318"/>
      <c r="V8" s="318"/>
      <c r="W8" s="318"/>
      <c r="X8" s="318"/>
      <c r="Y8" s="318"/>
      <c r="Z8" s="318"/>
      <c r="AA8" s="318"/>
      <c r="AB8" s="318"/>
      <c r="AC8" s="318"/>
      <c r="AD8" s="318"/>
      <c r="AE8" s="318"/>
      <c r="AF8" s="318"/>
      <c r="AG8" s="318"/>
      <c r="AH8" s="318"/>
    </row>
    <row r="9" spans="1:34" x14ac:dyDescent="0.25">
      <c r="B9" s="224" t="s">
        <v>378</v>
      </c>
      <c r="C9" s="225"/>
      <c r="D9" s="226"/>
      <c r="E9" s="227"/>
      <c r="F9" s="226"/>
      <c r="H9" s="246"/>
      <c r="L9" s="318"/>
      <c r="M9" s="318"/>
      <c r="N9" s="318"/>
      <c r="O9" s="318"/>
      <c r="P9" s="318"/>
      <c r="Q9" s="318"/>
      <c r="R9" s="318"/>
      <c r="S9" s="318"/>
      <c r="T9" s="318"/>
      <c r="U9" s="318"/>
      <c r="V9" s="318"/>
      <c r="W9" s="318"/>
      <c r="X9" s="318"/>
      <c r="Y9" s="318"/>
      <c r="Z9" s="318"/>
      <c r="AA9" s="318"/>
      <c r="AB9" s="318"/>
      <c r="AC9" s="318"/>
      <c r="AD9" s="318"/>
      <c r="AE9" s="318"/>
      <c r="AF9" s="318"/>
      <c r="AG9" s="318"/>
      <c r="AH9" s="318"/>
    </row>
    <row r="10" spans="1:34" x14ac:dyDescent="0.25">
      <c r="B10" s="235"/>
      <c r="D10" s="222" t="s">
        <v>379</v>
      </c>
      <c r="F10" s="501">
        <f>Fragebogen!K28</f>
        <v>0</v>
      </c>
      <c r="H10" s="246"/>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row>
    <row r="11" spans="1:34" x14ac:dyDescent="0.25">
      <c r="B11" s="235"/>
      <c r="D11" s="222" t="s">
        <v>380</v>
      </c>
      <c r="F11" s="279">
        <v>365</v>
      </c>
      <c r="H11" s="246"/>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row>
    <row r="12" spans="1:34" ht="12.75" customHeight="1" x14ac:dyDescent="0.25">
      <c r="B12" s="228"/>
      <c r="D12" s="222" t="s">
        <v>381</v>
      </c>
      <c r="F12" s="229">
        <v>20</v>
      </c>
      <c r="H12" s="246"/>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row>
    <row r="13" spans="1:34" ht="12.75" customHeight="1" x14ac:dyDescent="0.25">
      <c r="B13" s="247"/>
      <c r="D13" s="222" t="s">
        <v>382</v>
      </c>
      <c r="F13" s="280">
        <f>Berechnungsmuster!H62</f>
        <v>0</v>
      </c>
      <c r="H13" s="246"/>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row>
    <row r="14" spans="1:34" ht="12.75" customHeight="1" x14ac:dyDescent="0.25">
      <c r="B14" s="247"/>
      <c r="D14" s="222" t="s">
        <v>383</v>
      </c>
      <c r="F14" s="278"/>
      <c r="H14" s="246"/>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row>
    <row r="15" spans="1:34" ht="12.75" customHeight="1" x14ac:dyDescent="0.25">
      <c r="B15" s="247"/>
      <c r="D15" s="230"/>
      <c r="E15" s="230"/>
      <c r="F15" s="231"/>
      <c r="H15" s="246"/>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row>
    <row r="16" spans="1:34" x14ac:dyDescent="0.25">
      <c r="B16" s="247"/>
      <c r="F16" s="231"/>
      <c r="H16" s="246"/>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row>
    <row r="17" spans="2:34" ht="18.75" customHeight="1" x14ac:dyDescent="0.25">
      <c r="B17" s="235"/>
      <c r="H17" s="24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row>
    <row r="18" spans="2:34" x14ac:dyDescent="0.25">
      <c r="B18" s="250"/>
      <c r="C18" s="249" t="s">
        <v>245</v>
      </c>
      <c r="D18" s="270"/>
      <c r="E18" s="226"/>
      <c r="F18" s="226"/>
      <c r="G18" s="269"/>
      <c r="H18" s="250" t="s">
        <v>404</v>
      </c>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row>
    <row r="19" spans="2:34" x14ac:dyDescent="0.25">
      <c r="B19" s="250"/>
      <c r="C19" s="250" t="s">
        <v>384</v>
      </c>
      <c r="D19" s="270"/>
      <c r="E19" s="226"/>
      <c r="F19" s="226"/>
      <c r="G19" s="269"/>
      <c r="H19" s="250" t="s">
        <v>401</v>
      </c>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row>
    <row r="20" spans="2:34" x14ac:dyDescent="0.25">
      <c r="B20" s="251" t="s">
        <v>385</v>
      </c>
      <c r="C20" s="252">
        <f>'Anlage 1 Personalkosten'!J71</f>
        <v>0</v>
      </c>
      <c r="D20" s="253"/>
      <c r="G20" s="273" t="s">
        <v>405</v>
      </c>
      <c r="H20" s="271">
        <f>'Anlage 1 Personalkosten'!T71</f>
        <v>0</v>
      </c>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row>
    <row r="21" spans="2:34" x14ac:dyDescent="0.25">
      <c r="B21" s="254" t="s">
        <v>386</v>
      </c>
      <c r="C21" s="255">
        <f>F10/F12</f>
        <v>0</v>
      </c>
      <c r="D21" s="256"/>
      <c r="E21" s="256"/>
      <c r="F21" s="256"/>
      <c r="G21" s="257" t="s">
        <v>387</v>
      </c>
      <c r="H21" s="258" t="str">
        <f>IF((H20)=0,"",(H20)/C20)</f>
        <v/>
      </c>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row>
    <row r="22" spans="2:34" x14ac:dyDescent="0.25">
      <c r="B22" s="235"/>
      <c r="H22" s="246"/>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row>
    <row r="23" spans="2:34" x14ac:dyDescent="0.25">
      <c r="B23" s="232" t="s">
        <v>388</v>
      </c>
      <c r="C23" s="259"/>
      <c r="D23" s="244"/>
      <c r="E23" s="244"/>
      <c r="F23" s="244"/>
      <c r="G23" s="244"/>
      <c r="H23" s="245"/>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row>
    <row r="24" spans="2:34" x14ac:dyDescent="0.25">
      <c r="B24" s="235"/>
      <c r="C24" s="233"/>
      <c r="H24" s="246"/>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row>
    <row r="25" spans="2:34" x14ac:dyDescent="0.25">
      <c r="B25" s="1318" t="s">
        <v>389</v>
      </c>
      <c r="C25" s="1319"/>
      <c r="D25" s="1319"/>
      <c r="E25" s="1319"/>
      <c r="G25" s="227" t="s">
        <v>390</v>
      </c>
      <c r="H25" s="234" t="str">
        <f>H21</f>
        <v/>
      </c>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row>
    <row r="26" spans="2:34" x14ac:dyDescent="0.25">
      <c r="B26" s="1313" t="s">
        <v>400</v>
      </c>
      <c r="C26" s="1314"/>
      <c r="D26" s="1314"/>
      <c r="E26" s="1314"/>
      <c r="H26" s="246"/>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row>
    <row r="27" spans="2:34" x14ac:dyDescent="0.25">
      <c r="B27" s="1320" t="s">
        <v>399</v>
      </c>
      <c r="C27" s="1321"/>
      <c r="D27" s="1321"/>
      <c r="E27" s="1322"/>
      <c r="F27" s="277"/>
      <c r="H27" s="1323">
        <f>SUM(F27:F29)</f>
        <v>0</v>
      </c>
      <c r="I27" s="260"/>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row>
    <row r="28" spans="2:34" ht="13.5" customHeight="1" x14ac:dyDescent="0.25">
      <c r="B28" s="236"/>
      <c r="C28" s="237"/>
      <c r="D28" s="237"/>
      <c r="E28" s="225" t="s">
        <v>391</v>
      </c>
      <c r="F28" s="277"/>
      <c r="H28" s="1324"/>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row>
    <row r="29" spans="2:34" x14ac:dyDescent="0.25">
      <c r="B29" s="235"/>
      <c r="E29" s="225" t="s">
        <v>392</v>
      </c>
      <c r="F29" s="277"/>
      <c r="H29" s="1325"/>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row>
    <row r="30" spans="2:34" x14ac:dyDescent="0.25">
      <c r="B30" s="1313" t="s">
        <v>393</v>
      </c>
      <c r="C30" s="1314"/>
      <c r="D30" s="1314"/>
      <c r="E30" s="1314"/>
      <c r="H30" s="261"/>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row>
    <row r="31" spans="2:34" ht="29.25" customHeight="1" x14ac:dyDescent="0.25">
      <c r="B31" s="1315" t="s">
        <v>398</v>
      </c>
      <c r="C31" s="1316"/>
      <c r="D31" s="1316"/>
      <c r="E31" s="1316"/>
      <c r="F31" s="238"/>
      <c r="G31" s="246"/>
      <c r="H31" s="277"/>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row>
    <row r="32" spans="2:34" ht="4.5" customHeight="1" x14ac:dyDescent="0.25">
      <c r="B32" s="239"/>
      <c r="C32" s="238"/>
      <c r="D32" s="238"/>
      <c r="E32" s="238"/>
      <c r="F32" s="238"/>
      <c r="H32" s="240"/>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row>
    <row r="33" spans="2:34" x14ac:dyDescent="0.25">
      <c r="B33" s="262" t="s">
        <v>394</v>
      </c>
      <c r="C33" s="256"/>
      <c r="D33" s="256"/>
      <c r="E33" s="263"/>
      <c r="F33" s="264"/>
      <c r="G33" s="264" t="s">
        <v>390</v>
      </c>
      <c r="H33" s="931" t="e">
        <f>H25+H27+H31</f>
        <v>#VALUE!</v>
      </c>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row>
    <row r="34" spans="2:34" ht="13.8" thickBot="1" x14ac:dyDescent="0.3">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row>
    <row r="35" spans="2:34" ht="27" customHeight="1" thickBot="1" x14ac:dyDescent="0.3">
      <c r="B35" s="265" t="s">
        <v>395</v>
      </c>
      <c r="C35" s="266"/>
      <c r="D35" s="266"/>
      <c r="E35" s="266"/>
      <c r="F35" s="266"/>
      <c r="G35" s="290" t="e">
        <f>($H$33)/($F$11*$F$13)/$F$12</f>
        <v>#VALUE!</v>
      </c>
      <c r="H35" s="267" t="e">
        <f>G35-(G35*F14)</f>
        <v>#VALUE!</v>
      </c>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row>
    <row r="36" spans="2:34" ht="13.8" thickBot="1" x14ac:dyDescent="0.3">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row>
    <row r="37" spans="2:34" ht="27" customHeight="1" thickBot="1" x14ac:dyDescent="0.3">
      <c r="B37" s="265" t="s">
        <v>396</v>
      </c>
      <c r="C37" s="266"/>
      <c r="D37" s="266"/>
      <c r="E37" s="266"/>
      <c r="F37" s="266"/>
      <c r="G37" s="268"/>
      <c r="H37" s="267" t="e">
        <f>ROUND(H35,2)*30.42</f>
        <v>#VALUE!</v>
      </c>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row>
    <row r="38" spans="2:34" ht="12.75" customHeight="1" x14ac:dyDescent="0.25">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row>
    <row r="39" spans="2:34" x14ac:dyDescent="0.25">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row>
    <row r="40" spans="2:34" x14ac:dyDescent="0.25">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row>
    <row r="41" spans="2:34" x14ac:dyDescent="0.25">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row>
    <row r="42" spans="2:34" x14ac:dyDescent="0.25">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row>
    <row r="43" spans="2:34" x14ac:dyDescent="0.25">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row>
    <row r="44" spans="2:34" x14ac:dyDescent="0.25">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row>
    <row r="45" spans="2:34" x14ac:dyDescent="0.25">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row>
    <row r="46" spans="2:34" x14ac:dyDescent="0.25">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row>
    <row r="47" spans="2:34" x14ac:dyDescent="0.25">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row>
    <row r="48" spans="2:34" x14ac:dyDescent="0.25">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row>
    <row r="49" spans="12:34" x14ac:dyDescent="0.25">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row>
    <row r="50" spans="12:34" x14ac:dyDescent="0.25">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row>
  </sheetData>
  <sheetProtection algorithmName="SHA-512" hashValue="M56I1w7M1nCngF11ZSQL1aZt4PpkZAk1McyTIv08JHCbAfL+gXwUvSmnlw2tAsndkGM3TgVvHyEufSHl4sgHeg==" saltValue="CnehVpeN3hYtpqiM3ZX04w==" spinCount="100000" sheet="1" objects="1" scenarios="1"/>
  <mergeCells count="9">
    <mergeCell ref="B30:E30"/>
    <mergeCell ref="B31:E31"/>
    <mergeCell ref="A1:C1"/>
    <mergeCell ref="B6:H6"/>
    <mergeCell ref="J6:K6"/>
    <mergeCell ref="B25:E25"/>
    <mergeCell ref="B26:E26"/>
    <mergeCell ref="B27:E27"/>
    <mergeCell ref="H27:H29"/>
  </mergeCells>
  <conditionalFormatting sqref="B37:H37">
    <cfRule type="expression" dxfId="1" priority="1" stopIfTrue="1">
      <formula>#REF!=""</formula>
    </cfRule>
    <cfRule type="expression" dxfId="0" priority="2" stopIfTrue="1">
      <formula>#REF!="teilstationär"</formula>
    </cfRule>
  </conditionalFormatting>
  <hyperlinks>
    <hyperlink ref="J6:K6" location="Checkliste!A1" display="Zurück zur Checkliste" xr:uid="{58B2ADAE-7E78-45F6-83F7-97EBFA95AEEC}"/>
  </hyperlinks>
  <pageMargins left="0.7" right="0.7" top="0.78740157499999996" bottom="0.78740157499999996" header="0.3" footer="0.3"/>
  <pageSetup paperSize="9" scale="78" orientation="portrait"/>
  <colBreaks count="1" manualBreakCount="1">
    <brk id="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64F-1666-4D60-B053-74EBD11FCD50}">
  <sheetPr>
    <tabColor theme="9" tint="0.59999389629810485"/>
  </sheetPr>
  <dimension ref="A1:N54"/>
  <sheetViews>
    <sheetView showGridLines="0" view="pageBreakPreview" zoomScaleNormal="100" zoomScaleSheetLayoutView="100" workbookViewId="0">
      <selection activeCell="J2" sqref="J2"/>
    </sheetView>
  </sheetViews>
  <sheetFormatPr baseColWidth="10" defaultRowHeight="13.2" x14ac:dyDescent="0.25"/>
  <cols>
    <col min="1" max="3" width="2.88671875" customWidth="1"/>
    <col min="4" max="14" width="10.33203125" customWidth="1"/>
  </cols>
  <sheetData>
    <row r="1" spans="1:14" ht="30" customHeight="1" x14ac:dyDescent="0.25">
      <c r="A1" s="1025">
        <f>'Berechnungsmuster §  43b SGB XI'!A1</f>
        <v>0</v>
      </c>
      <c r="B1" s="1025"/>
      <c r="C1" s="1025"/>
      <c r="D1" s="1025"/>
      <c r="E1" s="1025"/>
    </row>
    <row r="2" spans="1:14" x14ac:dyDescent="0.25">
      <c r="A2" s="25" t="s">
        <v>241</v>
      </c>
      <c r="B2" s="1327">
        <f>'Berechnungsmuster §  43b SGB XI'!B2</f>
        <v>0</v>
      </c>
      <c r="C2" s="1327"/>
      <c r="D2" s="1327"/>
      <c r="E2" s="1327"/>
      <c r="K2" s="294" t="str">
        <f>Stammdatenblatt!I4</f>
        <v>Version 04.11.2025</v>
      </c>
    </row>
    <row r="3" spans="1:14" ht="16.350000000000001" customHeight="1" x14ac:dyDescent="0.25"/>
    <row r="5" spans="1:14" ht="17.399999999999999" x14ac:dyDescent="0.25">
      <c r="A5" s="1" t="s">
        <v>143</v>
      </c>
      <c r="B5" s="7"/>
      <c r="C5" s="7"/>
      <c r="M5" s="1058" t="s">
        <v>302</v>
      </c>
      <c r="N5" s="1059"/>
    </row>
    <row r="7" spans="1:14" s="4" customFormat="1" ht="15" x14ac:dyDescent="0.25">
      <c r="A7" s="4" t="s">
        <v>152</v>
      </c>
      <c r="F7" s="1328"/>
      <c r="G7" s="1328"/>
    </row>
    <row r="8" spans="1:14" s="4" customFormat="1" ht="15" x14ac:dyDescent="0.25"/>
    <row r="9" spans="1:14" s="4" customFormat="1" ht="15" x14ac:dyDescent="0.25">
      <c r="A9" s="4" t="s">
        <v>144</v>
      </c>
    </row>
    <row r="10" spans="1:14" s="4" customFormat="1" ht="7.5" customHeight="1" x14ac:dyDescent="0.25"/>
    <row r="11" spans="1:14" s="4" customFormat="1" ht="15" x14ac:dyDescent="0.25">
      <c r="B11" s="4" t="s">
        <v>145</v>
      </c>
      <c r="F11" s="1329"/>
      <c r="G11" s="1329"/>
      <c r="H11" s="1329"/>
      <c r="I11" s="1329"/>
      <c r="J11" s="1329"/>
      <c r="K11" s="1329"/>
    </row>
    <row r="12" spans="1:14" s="4" customFormat="1" ht="15" x14ac:dyDescent="0.25"/>
    <row r="13" spans="1:14" s="4" customFormat="1" ht="15" x14ac:dyDescent="0.25">
      <c r="B13" s="4" t="s">
        <v>146</v>
      </c>
      <c r="F13" s="1329"/>
      <c r="G13" s="1329"/>
      <c r="H13" s="1329"/>
      <c r="I13" s="1329"/>
      <c r="J13" s="1329"/>
      <c r="K13" s="1329"/>
    </row>
    <row r="14" spans="1:14" s="4" customFormat="1" ht="15" x14ac:dyDescent="0.25">
      <c r="F14" s="5"/>
      <c r="G14" s="5"/>
      <c r="H14" s="5"/>
      <c r="I14" s="5"/>
      <c r="J14" s="5"/>
    </row>
    <row r="15" spans="1:14" s="4" customFormat="1" ht="15" x14ac:dyDescent="0.25"/>
    <row r="16" spans="1:14" s="4" customFormat="1" ht="49.5" customHeight="1" x14ac:dyDescent="0.25">
      <c r="A16" s="1330" t="s">
        <v>147</v>
      </c>
      <c r="B16" s="1330"/>
      <c r="C16" s="1330"/>
      <c r="D16" s="1330"/>
      <c r="E16" s="1330"/>
      <c r="F16" s="1330"/>
      <c r="G16" s="1330"/>
      <c r="H16" s="1330"/>
      <c r="I16" s="1330"/>
      <c r="J16" s="1330"/>
      <c r="K16" s="1330"/>
    </row>
    <row r="17" spans="1:11" s="16" customFormat="1" ht="39" customHeight="1" x14ac:dyDescent="0.25">
      <c r="A17" s="1331" t="s">
        <v>286</v>
      </c>
      <c r="B17" s="1331"/>
      <c r="C17" s="1331"/>
      <c r="D17" s="1331"/>
      <c r="E17" s="1331"/>
      <c r="F17" s="1331"/>
      <c r="G17" s="1331"/>
      <c r="H17" s="1331"/>
      <c r="I17" s="1331"/>
      <c r="J17" s="1331"/>
      <c r="K17" s="1331"/>
    </row>
    <row r="18" spans="1:11" s="4" customFormat="1" ht="15" x14ac:dyDescent="0.25"/>
    <row r="19" spans="1:11" s="4" customFormat="1" ht="15.6" x14ac:dyDescent="0.3">
      <c r="A19" s="22"/>
      <c r="B19" s="137" t="s">
        <v>287</v>
      </c>
      <c r="C19" s="22"/>
      <c r="D19" s="1332"/>
      <c r="E19" s="1332"/>
      <c r="F19" s="1332"/>
      <c r="G19" s="1332"/>
      <c r="H19" s="1332"/>
      <c r="I19" s="1332"/>
      <c r="J19" s="1332"/>
      <c r="K19" s="1332"/>
    </row>
    <row r="20" spans="1:11" s="4" customFormat="1" ht="15.6" x14ac:dyDescent="0.25">
      <c r="B20" s="11"/>
    </row>
    <row r="21" spans="1:11" s="4" customFormat="1" ht="15.6" x14ac:dyDescent="0.3">
      <c r="A21" s="22"/>
      <c r="B21" s="137" t="s">
        <v>287</v>
      </c>
      <c r="C21" s="22"/>
      <c r="D21" s="1332"/>
      <c r="E21" s="1332"/>
      <c r="F21" s="1332"/>
      <c r="G21" s="1332"/>
      <c r="H21" s="1332"/>
      <c r="I21" s="1332"/>
      <c r="J21" s="1332"/>
      <c r="K21" s="1332"/>
    </row>
    <row r="22" spans="1:11" s="4" customFormat="1" ht="15.6" x14ac:dyDescent="0.3">
      <c r="A22" s="23"/>
      <c r="B22" s="138"/>
      <c r="C22" s="23"/>
    </row>
    <row r="23" spans="1:11" s="4" customFormat="1" ht="15.6" x14ac:dyDescent="0.3">
      <c r="A23" s="22"/>
      <c r="B23" s="137" t="s">
        <v>287</v>
      </c>
      <c r="C23" s="22"/>
      <c r="D23" s="1332"/>
      <c r="E23" s="1332"/>
      <c r="F23" s="1332"/>
      <c r="G23" s="1332"/>
      <c r="H23" s="1332"/>
      <c r="I23" s="1332"/>
      <c r="J23" s="1332"/>
      <c r="K23" s="1332"/>
    </row>
    <row r="24" spans="1:11" s="4" customFormat="1" ht="15" x14ac:dyDescent="0.25"/>
    <row r="25" spans="1:11" s="4" customFormat="1" ht="48" customHeight="1" x14ac:dyDescent="0.25">
      <c r="A25" s="1326" t="s">
        <v>288</v>
      </c>
      <c r="B25" s="1326"/>
      <c r="C25" s="1326"/>
      <c r="D25" s="1326"/>
      <c r="E25" s="1326"/>
      <c r="F25" s="1326"/>
      <c r="G25" s="1326"/>
      <c r="H25" s="1326"/>
      <c r="I25" s="1326"/>
      <c r="J25" s="1326"/>
      <c r="K25" s="1326"/>
    </row>
    <row r="26" spans="1:11" s="4" customFormat="1" ht="15" x14ac:dyDescent="0.25"/>
    <row r="27" spans="1:11" s="4" customFormat="1" ht="15" customHeight="1" x14ac:dyDescent="0.25">
      <c r="B27" s="293"/>
      <c r="C27" s="5"/>
      <c r="D27" s="1333" t="s">
        <v>148</v>
      </c>
      <c r="E27" s="1333"/>
      <c r="F27" s="1333"/>
      <c r="G27" s="1333"/>
      <c r="H27" s="1333"/>
      <c r="I27" s="1333"/>
      <c r="J27" s="1333"/>
      <c r="K27" s="1333"/>
    </row>
    <row r="28" spans="1:11" s="4" customFormat="1" ht="15" customHeight="1" x14ac:dyDescent="0.25">
      <c r="D28" s="1333"/>
      <c r="E28" s="1333"/>
      <c r="F28" s="1333"/>
      <c r="G28" s="1333"/>
      <c r="H28" s="1333"/>
      <c r="I28" s="1333"/>
      <c r="J28" s="1333"/>
      <c r="K28" s="1333"/>
    </row>
    <row r="29" spans="1:11" s="4" customFormat="1" ht="15" customHeight="1" x14ac:dyDescent="0.25"/>
    <row r="30" spans="1:11" s="4" customFormat="1" ht="15" customHeight="1" x14ac:dyDescent="0.25">
      <c r="B30" s="293"/>
      <c r="C30" s="5"/>
      <c r="D30" s="1334" t="s">
        <v>295</v>
      </c>
      <c r="E30" s="1334"/>
      <c r="F30" s="1334"/>
      <c r="G30" s="1334"/>
      <c r="H30" s="1334"/>
      <c r="I30" s="1334"/>
      <c r="J30" s="1334"/>
      <c r="K30" s="1334"/>
    </row>
    <row r="31" spans="1:11" s="4" customFormat="1" ht="15" customHeight="1" x14ac:dyDescent="0.25">
      <c r="D31" s="1334"/>
      <c r="E31" s="1334"/>
      <c r="F31" s="1334"/>
      <c r="G31" s="1334"/>
      <c r="H31" s="1334"/>
      <c r="I31" s="1334"/>
      <c r="J31" s="1334"/>
      <c r="K31" s="1334"/>
    </row>
    <row r="32" spans="1:11" s="4" customFormat="1" ht="15" customHeight="1" x14ac:dyDescent="0.25"/>
    <row r="33" spans="1:11" s="4" customFormat="1" ht="15" customHeight="1" x14ac:dyDescent="0.25">
      <c r="B33" s="293"/>
      <c r="C33" s="5"/>
      <c r="D33" s="1335" t="s">
        <v>149</v>
      </c>
      <c r="E33" s="1335"/>
      <c r="F33" s="1335"/>
      <c r="G33" s="1335"/>
      <c r="H33" s="1335"/>
      <c r="I33" s="1335"/>
      <c r="J33" s="1335"/>
      <c r="K33" s="1335"/>
    </row>
    <row r="34" spans="1:11" s="4" customFormat="1" ht="15" customHeight="1" x14ac:dyDescent="0.25">
      <c r="A34" s="4" t="s">
        <v>123</v>
      </c>
    </row>
    <row r="35" spans="1:11" s="4" customFormat="1" ht="15" customHeight="1" x14ac:dyDescent="0.25">
      <c r="B35" s="293"/>
      <c r="C35" s="5"/>
      <c r="D35" s="1329"/>
      <c r="E35" s="1329"/>
      <c r="F35" s="1329"/>
      <c r="G35" s="1329"/>
      <c r="H35" s="1329"/>
      <c r="I35" s="1329"/>
      <c r="J35" s="1329"/>
      <c r="K35" s="1329"/>
    </row>
    <row r="36" spans="1:11" s="4" customFormat="1" ht="15" x14ac:dyDescent="0.25"/>
    <row r="37" spans="1:11" s="4" customFormat="1" ht="15" x14ac:dyDescent="0.25"/>
    <row r="38" spans="1:11" s="4" customFormat="1" ht="15" x14ac:dyDescent="0.25">
      <c r="A38" s="4" t="s">
        <v>153</v>
      </c>
      <c r="H38" s="4" t="s">
        <v>150</v>
      </c>
    </row>
    <row r="39" spans="1:11" s="4" customFormat="1" ht="15" x14ac:dyDescent="0.25"/>
    <row r="40" spans="1:11" s="4" customFormat="1" ht="15" x14ac:dyDescent="0.25"/>
    <row r="41" spans="1:11" s="4" customFormat="1" ht="15" x14ac:dyDescent="0.25"/>
    <row r="42" spans="1:11" s="4" customFormat="1" ht="15.6" thickBot="1" x14ac:dyDescent="0.3">
      <c r="A42" s="1336"/>
      <c r="B42" s="1336"/>
      <c r="C42" s="1336"/>
      <c r="D42" s="1336"/>
      <c r="E42" s="1336"/>
      <c r="F42" s="1336"/>
      <c r="H42" s="1337"/>
      <c r="I42" s="1337"/>
      <c r="J42" s="1337"/>
      <c r="K42" s="1337"/>
    </row>
    <row r="43" spans="1:11" s="4" customFormat="1" ht="15" x14ac:dyDescent="0.25">
      <c r="A43" s="148" t="s">
        <v>25</v>
      </c>
      <c r="B43" s="148"/>
      <c r="C43" s="148"/>
      <c r="D43" s="148"/>
      <c r="E43" s="148"/>
      <c r="F43" s="148"/>
      <c r="H43" s="148" t="s">
        <v>151</v>
      </c>
      <c r="I43" s="148"/>
      <c r="J43" s="148"/>
      <c r="K43" s="148"/>
    </row>
    <row r="44" spans="1:11" s="4" customFormat="1" ht="15" x14ac:dyDescent="0.25"/>
    <row r="45" spans="1:11" s="4" customFormat="1" ht="15" x14ac:dyDescent="0.25"/>
    <row r="46" spans="1:11" s="4" customFormat="1" ht="15" x14ac:dyDescent="0.25"/>
    <row r="47" spans="1:11" s="4" customFormat="1" ht="15" x14ac:dyDescent="0.25"/>
    <row r="48" spans="1:11" s="4" customFormat="1" ht="15" x14ac:dyDescent="0.25"/>
    <row r="49" spans="1:10" s="4" customFormat="1" ht="15" x14ac:dyDescent="0.25"/>
    <row r="50" spans="1:10" ht="13.8" x14ac:dyDescent="0.25">
      <c r="A50" s="21"/>
      <c r="B50" s="21"/>
      <c r="C50" s="21"/>
      <c r="D50" s="21"/>
      <c r="E50" s="21"/>
      <c r="F50" s="21"/>
      <c r="G50" s="21"/>
      <c r="H50" s="21"/>
      <c r="I50" s="21"/>
      <c r="J50" s="21"/>
    </row>
    <row r="51" spans="1:10" ht="13.8" x14ac:dyDescent="0.25">
      <c r="A51" s="21"/>
      <c r="B51" s="21"/>
      <c r="C51" s="21"/>
      <c r="D51" s="21"/>
      <c r="E51" s="21"/>
      <c r="F51" s="21"/>
      <c r="G51" s="21"/>
      <c r="H51" s="21"/>
      <c r="I51" s="21"/>
      <c r="J51" s="21"/>
    </row>
    <row r="52" spans="1:10" ht="13.8" x14ac:dyDescent="0.25">
      <c r="A52" s="21"/>
      <c r="B52" s="21"/>
      <c r="C52" s="21"/>
      <c r="D52" s="21"/>
      <c r="E52" s="21"/>
      <c r="F52" s="21"/>
      <c r="G52" s="21"/>
      <c r="H52" s="21"/>
      <c r="I52" s="21"/>
      <c r="J52" s="21"/>
    </row>
    <row r="53" spans="1:10" ht="13.8" x14ac:dyDescent="0.25">
      <c r="A53" s="21"/>
      <c r="B53" s="21"/>
      <c r="C53" s="21"/>
      <c r="D53" s="21"/>
      <c r="E53" s="21"/>
      <c r="F53" s="21"/>
      <c r="G53" s="21"/>
      <c r="H53" s="21"/>
      <c r="I53" s="21"/>
      <c r="J53" s="21"/>
    </row>
    <row r="54" spans="1:10" ht="13.8" x14ac:dyDescent="0.25">
      <c r="A54" s="21"/>
      <c r="B54" s="21"/>
      <c r="C54" s="21"/>
      <c r="D54" s="21"/>
      <c r="E54" s="21"/>
      <c r="F54" s="21"/>
      <c r="G54" s="21"/>
      <c r="H54" s="21"/>
      <c r="I54" s="21"/>
      <c r="J54" s="21"/>
    </row>
  </sheetData>
  <sheetProtection algorithmName="SHA-512" hashValue="THNpgCDwI6s0P5v9gudPM6bzx3eM/nYvQX8gV8k0ewCRqIqUyfw2Y0rFaRfR3qAlh3EUZPHGM+TSpObz8lb10A==" saltValue="7uQT5HPq45OsO0qMPV6RYg==" spinCount="100000" sheet="1" objects="1" scenarios="1"/>
  <mergeCells count="18">
    <mergeCell ref="D27:K28"/>
    <mergeCell ref="D30:K31"/>
    <mergeCell ref="D33:K33"/>
    <mergeCell ref="D35:K35"/>
    <mergeCell ref="A42:F42"/>
    <mergeCell ref="H42:K42"/>
    <mergeCell ref="A25:K25"/>
    <mergeCell ref="A1:E1"/>
    <mergeCell ref="B2:E2"/>
    <mergeCell ref="M5:N5"/>
    <mergeCell ref="F7:G7"/>
    <mergeCell ref="F11:K11"/>
    <mergeCell ref="F13:K13"/>
    <mergeCell ref="A16:K16"/>
    <mergeCell ref="A17:K17"/>
    <mergeCell ref="D19:K19"/>
    <mergeCell ref="D21:K21"/>
    <mergeCell ref="D23:K23"/>
  </mergeCells>
  <hyperlinks>
    <hyperlink ref="M5:N5" location="Checkliste!A1" display="Zurück zur Checkliste" xr:uid="{721BB7C5-8F08-41F7-9152-7FCB582CBD87}"/>
  </hyperlinks>
  <pageMargins left="0.7" right="0.7" top="0.78740157499999996" bottom="0.78740157499999996" header="0.3" footer="0.3"/>
  <pageSetup paperSize="9" scale="7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pageSetUpPr fitToPage="1"/>
  </sheetPr>
  <dimension ref="A1:J42"/>
  <sheetViews>
    <sheetView showGridLines="0" view="pageBreakPreview" topLeftCell="A11" zoomScaleNormal="100" zoomScaleSheetLayoutView="100" workbookViewId="0">
      <pane ySplit="1" topLeftCell="A12" activePane="bottomLeft" state="frozen"/>
      <selection activeCell="A11" sqref="A11"/>
      <selection pane="bottomLeft" activeCell="O46" sqref="O46"/>
    </sheetView>
  </sheetViews>
  <sheetFormatPr baseColWidth="10" defaultRowHeight="13.2" x14ac:dyDescent="0.25"/>
  <cols>
    <col min="1" max="7" width="12.33203125" customWidth="1"/>
  </cols>
  <sheetData>
    <row r="1" spans="1:9" x14ac:dyDescent="0.25">
      <c r="G1" s="306" t="str">
        <f>Stammdatenblatt!I4</f>
        <v>Version 04.11.2025</v>
      </c>
    </row>
    <row r="4" spans="1:9" x14ac:dyDescent="0.25">
      <c r="A4" s="2" t="s">
        <v>406</v>
      </c>
    </row>
    <row r="6" spans="1:9" x14ac:dyDescent="0.25">
      <c r="A6" s="1338" t="str">
        <f>IF(Stammdatenblatt!E20&gt;0,Stammdatenblatt!E20,"")</f>
        <v/>
      </c>
      <c r="B6" s="1338"/>
      <c r="C6" s="1338"/>
      <c r="D6" s="1338"/>
      <c r="E6" s="1338"/>
      <c r="F6" s="1338"/>
      <c r="G6" s="1338"/>
    </row>
    <row r="7" spans="1:9" x14ac:dyDescent="0.25">
      <c r="A7" s="1338" t="str">
        <f>IF(Stammdatenblatt!E22&gt;0,Stammdatenblatt!E22,"")</f>
        <v/>
      </c>
      <c r="B7" s="1338"/>
      <c r="C7" s="1338"/>
      <c r="D7" s="1338"/>
      <c r="E7" s="1338"/>
      <c r="F7" s="1338"/>
      <c r="G7" s="1338"/>
    </row>
    <row r="8" spans="1:9" x14ac:dyDescent="0.25">
      <c r="A8" s="307" t="str">
        <f>IF(Stammdatenblatt!E24&gt;0,Stammdatenblatt!E24,"")</f>
        <v/>
      </c>
      <c r="B8" s="1343" t="str">
        <f>IF(Stammdatenblatt!G24&gt;0,Stammdatenblatt!G24,"")</f>
        <v/>
      </c>
      <c r="C8" s="1343"/>
      <c r="D8" s="1343"/>
      <c r="E8" s="1343"/>
      <c r="F8" s="1343"/>
      <c r="G8" s="1343"/>
    </row>
    <row r="11" spans="1:9" ht="20.399999999999999" x14ac:dyDescent="0.25">
      <c r="A11" s="1342" t="s">
        <v>407</v>
      </c>
      <c r="B11" s="1342"/>
      <c r="C11" s="1342"/>
      <c r="D11" s="1342"/>
      <c r="E11" s="1342"/>
      <c r="F11" s="1342"/>
      <c r="G11" s="1342"/>
      <c r="H11" s="1058" t="s">
        <v>302</v>
      </c>
      <c r="I11" s="1059"/>
    </row>
    <row r="13" spans="1:9" ht="13.95" customHeight="1" x14ac:dyDescent="0.25">
      <c r="A13" s="1035" t="str">
        <f>IF(Stammdatenblatt!E20&gt;0,Stammdatenblatt!E20,"")</f>
        <v/>
      </c>
      <c r="B13" s="1035"/>
      <c r="C13" s="1035"/>
      <c r="D13" s="1035"/>
      <c r="E13" s="1035"/>
      <c r="F13" s="1035"/>
      <c r="G13" s="1035"/>
    </row>
    <row r="14" spans="1:9" ht="13.95" customHeight="1" x14ac:dyDescent="0.25">
      <c r="A14" s="1035" t="str">
        <f>IF(Stammdatenblatt!E22&gt;0,Stammdatenblatt!E22,"")</f>
        <v/>
      </c>
      <c r="B14" s="1035"/>
      <c r="C14" s="1035"/>
      <c r="D14" s="1035"/>
      <c r="E14" s="1035"/>
      <c r="F14" s="1035"/>
      <c r="G14" s="1035"/>
    </row>
    <row r="15" spans="1:9" ht="13.95" customHeight="1" x14ac:dyDescent="0.25">
      <c r="A15" s="718" t="str">
        <f>IF(Stammdatenblatt!E24&gt;0,Stammdatenblatt!E24,"")</f>
        <v/>
      </c>
      <c r="B15" s="1339" t="str">
        <f>IF(Stammdatenblatt!G24&gt;0,Stammdatenblatt!G24,"")</f>
        <v/>
      </c>
      <c r="C15" s="1339"/>
      <c r="D15" s="1339"/>
      <c r="E15" s="1339"/>
      <c r="F15" s="1339"/>
      <c r="G15" s="1339"/>
    </row>
    <row r="18" spans="1:10" ht="13.95" customHeight="1" x14ac:dyDescent="0.25">
      <c r="A18" s="1341" t="s">
        <v>410</v>
      </c>
      <c r="B18" s="1341"/>
      <c r="C18" s="1341"/>
      <c r="D18" s="1341"/>
      <c r="E18" s="1341"/>
      <c r="F18" s="1341"/>
      <c r="G18" s="1341"/>
    </row>
    <row r="19" spans="1:10" ht="13.95" customHeight="1" x14ac:dyDescent="0.25">
      <c r="A19" s="1035" t="str">
        <f>IF(Stammdatenblatt!E9&gt;0,Stammdatenblatt!E9,"")</f>
        <v/>
      </c>
      <c r="B19" s="1035"/>
      <c r="C19" s="1035"/>
      <c r="D19" s="1341" t="s">
        <v>411</v>
      </c>
      <c r="E19" s="1341"/>
      <c r="F19" s="1341"/>
      <c r="G19" s="1341"/>
    </row>
    <row r="20" spans="1:10" ht="13.95" customHeight="1" x14ac:dyDescent="0.25">
      <c r="A20" s="1340" t="s">
        <v>414</v>
      </c>
      <c r="B20" s="1340"/>
      <c r="C20" s="1340"/>
      <c r="D20" s="1340"/>
      <c r="E20" s="1340"/>
      <c r="F20" s="1340"/>
      <c r="G20" s="1340"/>
    </row>
    <row r="21" spans="1:10" ht="13.95" customHeight="1" x14ac:dyDescent="0.25">
      <c r="A21" s="1340"/>
      <c r="B21" s="1340"/>
      <c r="C21" s="1340"/>
      <c r="D21" s="1340"/>
      <c r="E21" s="1340"/>
      <c r="F21" s="1340"/>
      <c r="G21" s="1340"/>
    </row>
    <row r="22" spans="1:10" ht="13.95" customHeight="1" x14ac:dyDescent="0.25">
      <c r="A22" s="276"/>
      <c r="B22" s="276"/>
      <c r="C22" s="276"/>
      <c r="D22" s="276"/>
      <c r="E22" s="276"/>
      <c r="F22" s="276"/>
      <c r="G22" s="276"/>
    </row>
    <row r="23" spans="1:10" ht="13.95" customHeight="1" x14ac:dyDescent="0.25">
      <c r="A23" s="1340" t="s">
        <v>415</v>
      </c>
      <c r="B23" s="1340"/>
      <c r="C23" s="1340"/>
      <c r="D23" s="1340"/>
      <c r="E23" s="1340"/>
      <c r="F23" s="1340"/>
      <c r="G23" s="1340"/>
    </row>
    <row r="24" spans="1:10" ht="15" customHeight="1" x14ac:dyDescent="0.25">
      <c r="A24" s="1340"/>
      <c r="B24" s="1340"/>
      <c r="C24" s="1340"/>
      <c r="D24" s="1340"/>
      <c r="E24" s="1340"/>
      <c r="F24" s="1340"/>
      <c r="G24" s="1340"/>
    </row>
    <row r="25" spans="1:10" x14ac:dyDescent="0.25">
      <c r="A25" s="276"/>
      <c r="B25" s="276"/>
      <c r="C25" s="276"/>
      <c r="D25" s="276"/>
      <c r="E25" s="276"/>
      <c r="F25" s="276"/>
      <c r="G25" s="276"/>
      <c r="H25" s="25"/>
    </row>
    <row r="26" spans="1:10" x14ac:dyDescent="0.25">
      <c r="A26" s="1340" t="s">
        <v>416</v>
      </c>
      <c r="B26" s="1340"/>
      <c r="C26" s="1340"/>
      <c r="D26" s="1340"/>
      <c r="E26" s="1340"/>
      <c r="F26" s="1340"/>
      <c r="G26" s="1340"/>
    </row>
    <row r="27" spans="1:10" x14ac:dyDescent="0.25">
      <c r="A27" s="1340"/>
      <c r="B27" s="1340"/>
      <c r="C27" s="1340"/>
      <c r="D27" s="1340"/>
      <c r="E27" s="1340"/>
      <c r="F27" s="1340"/>
      <c r="G27" s="1340"/>
    </row>
    <row r="28" spans="1:10" x14ac:dyDescent="0.25">
      <c r="A28" s="1340"/>
      <c r="B28" s="1340"/>
      <c r="C28" s="1340"/>
      <c r="D28" s="1340"/>
      <c r="E28" s="1340"/>
      <c r="F28" s="1340"/>
      <c r="G28" s="1340"/>
    </row>
    <row r="29" spans="1:10" x14ac:dyDescent="0.25">
      <c r="A29" s="1340"/>
      <c r="B29" s="1340"/>
      <c r="C29" s="1340"/>
      <c r="D29" s="1340"/>
      <c r="E29" s="1340"/>
      <c r="F29" s="1340"/>
      <c r="G29" s="1340"/>
      <c r="J29" s="25"/>
    </row>
    <row r="30" spans="1:10" x14ac:dyDescent="0.25">
      <c r="A30" s="276"/>
      <c r="B30" s="276"/>
      <c r="C30" s="276"/>
      <c r="D30" s="276"/>
      <c r="E30" s="276"/>
      <c r="F30" s="276"/>
      <c r="G30" s="276"/>
    </row>
    <row r="31" spans="1:10" x14ac:dyDescent="0.25">
      <c r="A31" s="1341" t="s">
        <v>412</v>
      </c>
      <c r="B31" s="1341"/>
      <c r="C31" s="1341"/>
      <c r="D31" s="1341"/>
      <c r="E31" s="1341"/>
      <c r="F31" s="1341"/>
      <c r="G31" s="1341"/>
    </row>
    <row r="35" spans="1:7" x14ac:dyDescent="0.25">
      <c r="A35" s="578"/>
      <c r="B35" s="578"/>
      <c r="D35" s="275"/>
      <c r="E35" s="275"/>
      <c r="F35" s="275"/>
      <c r="G35" s="275"/>
    </row>
    <row r="36" spans="1:7" x14ac:dyDescent="0.25">
      <c r="A36" s="25" t="s">
        <v>25</v>
      </c>
      <c r="D36" s="25" t="s">
        <v>417</v>
      </c>
    </row>
    <row r="41" spans="1:7" x14ac:dyDescent="0.25">
      <c r="A41" s="275"/>
      <c r="B41" s="275"/>
      <c r="D41" s="275"/>
      <c r="E41" s="275"/>
      <c r="F41" s="275"/>
      <c r="G41" s="275"/>
    </row>
    <row r="42" spans="1:7" x14ac:dyDescent="0.25">
      <c r="A42" s="25" t="s">
        <v>408</v>
      </c>
      <c r="D42" s="25" t="s">
        <v>409</v>
      </c>
    </row>
  </sheetData>
  <sheetProtection algorithmName="SHA-512" hashValue="W3VWXBsqclqxFBH2RZdFb1P8XreHmWyrMI/fWQ2PEhdu6EcWEs+BgOQWAHqpGbKUHIpT6HwZisLMmdOkbhB/9g==" saltValue="LN501JoRYSGN5kc/tVtBgQ==" spinCount="100000" sheet="1" objects="1" scenarios="1"/>
  <mergeCells count="15">
    <mergeCell ref="A26:G29"/>
    <mergeCell ref="A7:G7"/>
    <mergeCell ref="A31:G31"/>
    <mergeCell ref="A20:G21"/>
    <mergeCell ref="A11:G11"/>
    <mergeCell ref="A19:C19"/>
    <mergeCell ref="B8:G8"/>
    <mergeCell ref="A18:G18"/>
    <mergeCell ref="D19:G19"/>
    <mergeCell ref="A23:G24"/>
    <mergeCell ref="H11:I11"/>
    <mergeCell ref="A6:G6"/>
    <mergeCell ref="A13:G13"/>
    <mergeCell ref="A14:G14"/>
    <mergeCell ref="B15:G15"/>
  </mergeCells>
  <hyperlinks>
    <hyperlink ref="H11:I11" location="Checkliste!A1" display="Zurück zur Checkliste" xr:uid="{00000000-0004-0000-0C00-000000000000}"/>
  </hyperlinks>
  <pageMargins left="0.70866141732283472" right="0.70866141732283472" top="0.59055118110236227" bottom="0.59055118110236227" header="0.19685039370078741" footer="0.19685039370078741"/>
  <pageSetup paperSize="9" orientation="portrait"/>
  <headerFooter>
    <oddHeader>&amp;C&amp;A</oddHeader>
    <oddFooter>&amp;L&amp;"Arial Narrow,Standard"&amp;9Antragsunterlagen für 
Vergütungsvereinbarung 
nach § 85 Abs. 3 SGB XI&amp;C&amp;"Arial Narrow,Standard"&amp;9Antrag Vollstationär inkl. 
eingestreuter Kurzzeitpflege</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pageSetUpPr fitToPage="1"/>
  </sheetPr>
  <dimension ref="A1:N82"/>
  <sheetViews>
    <sheetView showGridLines="0" view="pageBreakPreview" zoomScale="90" zoomScaleNormal="90" zoomScaleSheetLayoutView="90" workbookViewId="0">
      <selection activeCell="D20" sqref="D20"/>
    </sheetView>
  </sheetViews>
  <sheetFormatPr baseColWidth="10" defaultColWidth="11.44140625" defaultRowHeight="13.8" x14ac:dyDescent="0.25"/>
  <cols>
    <col min="1" max="1" width="2.5546875" style="580" customWidth="1"/>
    <col min="2" max="2" width="4.109375" style="580" customWidth="1"/>
    <col min="3" max="3" width="39.88671875" style="581" customWidth="1"/>
    <col min="4" max="4" width="21.6640625" style="580" customWidth="1"/>
    <col min="5" max="5" width="4.33203125" style="580" customWidth="1"/>
    <col min="6" max="6" width="3.88671875" style="580" customWidth="1"/>
    <col min="7" max="7" width="14.88671875" style="580" customWidth="1"/>
    <col min="8" max="253" width="11.44140625" style="580"/>
    <col min="254" max="254" width="2.5546875" style="580" customWidth="1"/>
    <col min="255" max="255" width="4.109375" style="580" customWidth="1"/>
    <col min="256" max="256" width="37" style="580" customWidth="1"/>
    <col min="257" max="257" width="23.5546875" style="580" customWidth="1"/>
    <col min="258" max="258" width="4.33203125" style="580" customWidth="1"/>
    <col min="259" max="259" width="3.88671875" style="580" customWidth="1"/>
    <col min="260" max="260" width="14.88671875" style="580" customWidth="1"/>
    <col min="261" max="261" width="15.88671875" style="580" customWidth="1"/>
    <col min="262" max="509" width="11.44140625" style="580"/>
    <col min="510" max="510" width="2.5546875" style="580" customWidth="1"/>
    <col min="511" max="511" width="4.109375" style="580" customWidth="1"/>
    <col min="512" max="512" width="37" style="580" customWidth="1"/>
    <col min="513" max="513" width="23.5546875" style="580" customWidth="1"/>
    <col min="514" max="514" width="4.33203125" style="580" customWidth="1"/>
    <col min="515" max="515" width="3.88671875" style="580" customWidth="1"/>
    <col min="516" max="516" width="14.88671875" style="580" customWidth="1"/>
    <col min="517" max="517" width="15.88671875" style="580" customWidth="1"/>
    <col min="518" max="765" width="11.44140625" style="580"/>
    <col min="766" max="766" width="2.5546875" style="580" customWidth="1"/>
    <col min="767" max="767" width="4.109375" style="580" customWidth="1"/>
    <col min="768" max="768" width="37" style="580" customWidth="1"/>
    <col min="769" max="769" width="23.5546875" style="580" customWidth="1"/>
    <col min="770" max="770" width="4.33203125" style="580" customWidth="1"/>
    <col min="771" max="771" width="3.88671875" style="580" customWidth="1"/>
    <col min="772" max="772" width="14.88671875" style="580" customWidth="1"/>
    <col min="773" max="773" width="15.88671875" style="580" customWidth="1"/>
    <col min="774" max="1021" width="11.44140625" style="580"/>
    <col min="1022" max="1022" width="2.5546875" style="580" customWidth="1"/>
    <col min="1023" max="1023" width="4.109375" style="580" customWidth="1"/>
    <col min="1024" max="1024" width="37" style="580" customWidth="1"/>
    <col min="1025" max="1025" width="23.5546875" style="580" customWidth="1"/>
    <col min="1026" max="1026" width="4.33203125" style="580" customWidth="1"/>
    <col min="1027" max="1027" width="3.88671875" style="580" customWidth="1"/>
    <col min="1028" max="1028" width="14.88671875" style="580" customWidth="1"/>
    <col min="1029" max="1029" width="15.88671875" style="580" customWidth="1"/>
    <col min="1030" max="1277" width="11.44140625" style="580"/>
    <col min="1278" max="1278" width="2.5546875" style="580" customWidth="1"/>
    <col min="1279" max="1279" width="4.109375" style="580" customWidth="1"/>
    <col min="1280" max="1280" width="37" style="580" customWidth="1"/>
    <col min="1281" max="1281" width="23.5546875" style="580" customWidth="1"/>
    <col min="1282" max="1282" width="4.33203125" style="580" customWidth="1"/>
    <col min="1283" max="1283" width="3.88671875" style="580" customWidth="1"/>
    <col min="1284" max="1284" width="14.88671875" style="580" customWidth="1"/>
    <col min="1285" max="1285" width="15.88671875" style="580" customWidth="1"/>
    <col min="1286" max="1533" width="11.44140625" style="580"/>
    <col min="1534" max="1534" width="2.5546875" style="580" customWidth="1"/>
    <col min="1535" max="1535" width="4.109375" style="580" customWidth="1"/>
    <col min="1536" max="1536" width="37" style="580" customWidth="1"/>
    <col min="1537" max="1537" width="23.5546875" style="580" customWidth="1"/>
    <col min="1538" max="1538" width="4.33203125" style="580" customWidth="1"/>
    <col min="1539" max="1539" width="3.88671875" style="580" customWidth="1"/>
    <col min="1540" max="1540" width="14.88671875" style="580" customWidth="1"/>
    <col min="1541" max="1541" width="15.88671875" style="580" customWidth="1"/>
    <col min="1542" max="1789" width="11.44140625" style="580"/>
    <col min="1790" max="1790" width="2.5546875" style="580" customWidth="1"/>
    <col min="1791" max="1791" width="4.109375" style="580" customWidth="1"/>
    <col min="1792" max="1792" width="37" style="580" customWidth="1"/>
    <col min="1793" max="1793" width="23.5546875" style="580" customWidth="1"/>
    <col min="1794" max="1794" width="4.33203125" style="580" customWidth="1"/>
    <col min="1795" max="1795" width="3.88671875" style="580" customWidth="1"/>
    <col min="1796" max="1796" width="14.88671875" style="580" customWidth="1"/>
    <col min="1797" max="1797" width="15.88671875" style="580" customWidth="1"/>
    <col min="1798" max="2045" width="11.44140625" style="580"/>
    <col min="2046" max="2046" width="2.5546875" style="580" customWidth="1"/>
    <col min="2047" max="2047" width="4.109375" style="580" customWidth="1"/>
    <col min="2048" max="2048" width="37" style="580" customWidth="1"/>
    <col min="2049" max="2049" width="23.5546875" style="580" customWidth="1"/>
    <col min="2050" max="2050" width="4.33203125" style="580" customWidth="1"/>
    <col min="2051" max="2051" width="3.88671875" style="580" customWidth="1"/>
    <col min="2052" max="2052" width="14.88671875" style="580" customWidth="1"/>
    <col min="2053" max="2053" width="15.88671875" style="580" customWidth="1"/>
    <col min="2054" max="2301" width="11.44140625" style="580"/>
    <col min="2302" max="2302" width="2.5546875" style="580" customWidth="1"/>
    <col min="2303" max="2303" width="4.109375" style="580" customWidth="1"/>
    <col min="2304" max="2304" width="37" style="580" customWidth="1"/>
    <col min="2305" max="2305" width="23.5546875" style="580" customWidth="1"/>
    <col min="2306" max="2306" width="4.33203125" style="580" customWidth="1"/>
    <col min="2307" max="2307" width="3.88671875" style="580" customWidth="1"/>
    <col min="2308" max="2308" width="14.88671875" style="580" customWidth="1"/>
    <col min="2309" max="2309" width="15.88671875" style="580" customWidth="1"/>
    <col min="2310" max="2557" width="11.44140625" style="580"/>
    <col min="2558" max="2558" width="2.5546875" style="580" customWidth="1"/>
    <col min="2559" max="2559" width="4.109375" style="580" customWidth="1"/>
    <col min="2560" max="2560" width="37" style="580" customWidth="1"/>
    <col min="2561" max="2561" width="23.5546875" style="580" customWidth="1"/>
    <col min="2562" max="2562" width="4.33203125" style="580" customWidth="1"/>
    <col min="2563" max="2563" width="3.88671875" style="580" customWidth="1"/>
    <col min="2564" max="2564" width="14.88671875" style="580" customWidth="1"/>
    <col min="2565" max="2565" width="15.88671875" style="580" customWidth="1"/>
    <col min="2566" max="2813" width="11.44140625" style="580"/>
    <col min="2814" max="2814" width="2.5546875" style="580" customWidth="1"/>
    <col min="2815" max="2815" width="4.109375" style="580" customWidth="1"/>
    <col min="2816" max="2816" width="37" style="580" customWidth="1"/>
    <col min="2817" max="2817" width="23.5546875" style="580" customWidth="1"/>
    <col min="2818" max="2818" width="4.33203125" style="580" customWidth="1"/>
    <col min="2819" max="2819" width="3.88671875" style="580" customWidth="1"/>
    <col min="2820" max="2820" width="14.88671875" style="580" customWidth="1"/>
    <col min="2821" max="2821" width="15.88671875" style="580" customWidth="1"/>
    <col min="2822" max="3069" width="11.44140625" style="580"/>
    <col min="3070" max="3070" width="2.5546875" style="580" customWidth="1"/>
    <col min="3071" max="3071" width="4.109375" style="580" customWidth="1"/>
    <col min="3072" max="3072" width="37" style="580" customWidth="1"/>
    <col min="3073" max="3073" width="23.5546875" style="580" customWidth="1"/>
    <col min="3074" max="3074" width="4.33203125" style="580" customWidth="1"/>
    <col min="3075" max="3075" width="3.88671875" style="580" customWidth="1"/>
    <col min="3076" max="3076" width="14.88671875" style="580" customWidth="1"/>
    <col min="3077" max="3077" width="15.88671875" style="580" customWidth="1"/>
    <col min="3078" max="3325" width="11.44140625" style="580"/>
    <col min="3326" max="3326" width="2.5546875" style="580" customWidth="1"/>
    <col min="3327" max="3327" width="4.109375" style="580" customWidth="1"/>
    <col min="3328" max="3328" width="37" style="580" customWidth="1"/>
    <col min="3329" max="3329" width="23.5546875" style="580" customWidth="1"/>
    <col min="3330" max="3330" width="4.33203125" style="580" customWidth="1"/>
    <col min="3331" max="3331" width="3.88671875" style="580" customWidth="1"/>
    <col min="3332" max="3332" width="14.88671875" style="580" customWidth="1"/>
    <col min="3333" max="3333" width="15.88671875" style="580" customWidth="1"/>
    <col min="3334" max="3581" width="11.44140625" style="580"/>
    <col min="3582" max="3582" width="2.5546875" style="580" customWidth="1"/>
    <col min="3583" max="3583" width="4.109375" style="580" customWidth="1"/>
    <col min="3584" max="3584" width="37" style="580" customWidth="1"/>
    <col min="3585" max="3585" width="23.5546875" style="580" customWidth="1"/>
    <col min="3586" max="3586" width="4.33203125" style="580" customWidth="1"/>
    <col min="3587" max="3587" width="3.88671875" style="580" customWidth="1"/>
    <col min="3588" max="3588" width="14.88671875" style="580" customWidth="1"/>
    <col min="3589" max="3589" width="15.88671875" style="580" customWidth="1"/>
    <col min="3590" max="3837" width="11.44140625" style="580"/>
    <col min="3838" max="3838" width="2.5546875" style="580" customWidth="1"/>
    <col min="3839" max="3839" width="4.109375" style="580" customWidth="1"/>
    <col min="3840" max="3840" width="37" style="580" customWidth="1"/>
    <col min="3841" max="3841" width="23.5546875" style="580" customWidth="1"/>
    <col min="3842" max="3842" width="4.33203125" style="580" customWidth="1"/>
    <col min="3843" max="3843" width="3.88671875" style="580" customWidth="1"/>
    <col min="3844" max="3844" width="14.88671875" style="580" customWidth="1"/>
    <col min="3845" max="3845" width="15.88671875" style="580" customWidth="1"/>
    <col min="3846" max="4093" width="11.44140625" style="580"/>
    <col min="4094" max="4094" width="2.5546875" style="580" customWidth="1"/>
    <col min="4095" max="4095" width="4.109375" style="580" customWidth="1"/>
    <col min="4096" max="4096" width="37" style="580" customWidth="1"/>
    <col min="4097" max="4097" width="23.5546875" style="580" customWidth="1"/>
    <col min="4098" max="4098" width="4.33203125" style="580" customWidth="1"/>
    <col min="4099" max="4099" width="3.88671875" style="580" customWidth="1"/>
    <col min="4100" max="4100" width="14.88671875" style="580" customWidth="1"/>
    <col min="4101" max="4101" width="15.88671875" style="580" customWidth="1"/>
    <col min="4102" max="4349" width="11.44140625" style="580"/>
    <col min="4350" max="4350" width="2.5546875" style="580" customWidth="1"/>
    <col min="4351" max="4351" width="4.109375" style="580" customWidth="1"/>
    <col min="4352" max="4352" width="37" style="580" customWidth="1"/>
    <col min="4353" max="4353" width="23.5546875" style="580" customWidth="1"/>
    <col min="4354" max="4354" width="4.33203125" style="580" customWidth="1"/>
    <col min="4355" max="4355" width="3.88671875" style="580" customWidth="1"/>
    <col min="4356" max="4356" width="14.88671875" style="580" customWidth="1"/>
    <col min="4357" max="4357" width="15.88671875" style="580" customWidth="1"/>
    <col min="4358" max="4605" width="11.44140625" style="580"/>
    <col min="4606" max="4606" width="2.5546875" style="580" customWidth="1"/>
    <col min="4607" max="4607" width="4.109375" style="580" customWidth="1"/>
    <col min="4608" max="4608" width="37" style="580" customWidth="1"/>
    <col min="4609" max="4609" width="23.5546875" style="580" customWidth="1"/>
    <col min="4610" max="4610" width="4.33203125" style="580" customWidth="1"/>
    <col min="4611" max="4611" width="3.88671875" style="580" customWidth="1"/>
    <col min="4612" max="4612" width="14.88671875" style="580" customWidth="1"/>
    <col min="4613" max="4613" width="15.88671875" style="580" customWidth="1"/>
    <col min="4614" max="4861" width="11.44140625" style="580"/>
    <col min="4862" max="4862" width="2.5546875" style="580" customWidth="1"/>
    <col min="4863" max="4863" width="4.109375" style="580" customWidth="1"/>
    <col min="4864" max="4864" width="37" style="580" customWidth="1"/>
    <col min="4865" max="4865" width="23.5546875" style="580" customWidth="1"/>
    <col min="4866" max="4866" width="4.33203125" style="580" customWidth="1"/>
    <col min="4867" max="4867" width="3.88671875" style="580" customWidth="1"/>
    <col min="4868" max="4868" width="14.88671875" style="580" customWidth="1"/>
    <col min="4869" max="4869" width="15.88671875" style="580" customWidth="1"/>
    <col min="4870" max="5117" width="11.44140625" style="580"/>
    <col min="5118" max="5118" width="2.5546875" style="580" customWidth="1"/>
    <col min="5119" max="5119" width="4.109375" style="580" customWidth="1"/>
    <col min="5120" max="5120" width="37" style="580" customWidth="1"/>
    <col min="5121" max="5121" width="23.5546875" style="580" customWidth="1"/>
    <col min="5122" max="5122" width="4.33203125" style="580" customWidth="1"/>
    <col min="5123" max="5123" width="3.88671875" style="580" customWidth="1"/>
    <col min="5124" max="5124" width="14.88671875" style="580" customWidth="1"/>
    <col min="5125" max="5125" width="15.88671875" style="580" customWidth="1"/>
    <col min="5126" max="5373" width="11.44140625" style="580"/>
    <col min="5374" max="5374" width="2.5546875" style="580" customWidth="1"/>
    <col min="5375" max="5375" width="4.109375" style="580" customWidth="1"/>
    <col min="5376" max="5376" width="37" style="580" customWidth="1"/>
    <col min="5377" max="5377" width="23.5546875" style="580" customWidth="1"/>
    <col min="5378" max="5378" width="4.33203125" style="580" customWidth="1"/>
    <col min="5379" max="5379" width="3.88671875" style="580" customWidth="1"/>
    <col min="5380" max="5380" width="14.88671875" style="580" customWidth="1"/>
    <col min="5381" max="5381" width="15.88671875" style="580" customWidth="1"/>
    <col min="5382" max="5629" width="11.44140625" style="580"/>
    <col min="5630" max="5630" width="2.5546875" style="580" customWidth="1"/>
    <col min="5631" max="5631" width="4.109375" style="580" customWidth="1"/>
    <col min="5632" max="5632" width="37" style="580" customWidth="1"/>
    <col min="5633" max="5633" width="23.5546875" style="580" customWidth="1"/>
    <col min="5634" max="5634" width="4.33203125" style="580" customWidth="1"/>
    <col min="5635" max="5635" width="3.88671875" style="580" customWidth="1"/>
    <col min="5636" max="5636" width="14.88671875" style="580" customWidth="1"/>
    <col min="5637" max="5637" width="15.88671875" style="580" customWidth="1"/>
    <col min="5638" max="5885" width="11.44140625" style="580"/>
    <col min="5886" max="5886" width="2.5546875" style="580" customWidth="1"/>
    <col min="5887" max="5887" width="4.109375" style="580" customWidth="1"/>
    <col min="5888" max="5888" width="37" style="580" customWidth="1"/>
    <col min="5889" max="5889" width="23.5546875" style="580" customWidth="1"/>
    <col min="5890" max="5890" width="4.33203125" style="580" customWidth="1"/>
    <col min="5891" max="5891" width="3.88671875" style="580" customWidth="1"/>
    <col min="5892" max="5892" width="14.88671875" style="580" customWidth="1"/>
    <col min="5893" max="5893" width="15.88671875" style="580" customWidth="1"/>
    <col min="5894" max="6141" width="11.44140625" style="580"/>
    <col min="6142" max="6142" width="2.5546875" style="580" customWidth="1"/>
    <col min="6143" max="6143" width="4.109375" style="580" customWidth="1"/>
    <col min="6144" max="6144" width="37" style="580" customWidth="1"/>
    <col min="6145" max="6145" width="23.5546875" style="580" customWidth="1"/>
    <col min="6146" max="6146" width="4.33203125" style="580" customWidth="1"/>
    <col min="6147" max="6147" width="3.88671875" style="580" customWidth="1"/>
    <col min="6148" max="6148" width="14.88671875" style="580" customWidth="1"/>
    <col min="6149" max="6149" width="15.88671875" style="580" customWidth="1"/>
    <col min="6150" max="6397" width="11.44140625" style="580"/>
    <col min="6398" max="6398" width="2.5546875" style="580" customWidth="1"/>
    <col min="6399" max="6399" width="4.109375" style="580" customWidth="1"/>
    <col min="6400" max="6400" width="37" style="580" customWidth="1"/>
    <col min="6401" max="6401" width="23.5546875" style="580" customWidth="1"/>
    <col min="6402" max="6402" width="4.33203125" style="580" customWidth="1"/>
    <col min="6403" max="6403" width="3.88671875" style="580" customWidth="1"/>
    <col min="6404" max="6404" width="14.88671875" style="580" customWidth="1"/>
    <col min="6405" max="6405" width="15.88671875" style="580" customWidth="1"/>
    <col min="6406" max="6653" width="11.44140625" style="580"/>
    <col min="6654" max="6654" width="2.5546875" style="580" customWidth="1"/>
    <col min="6655" max="6655" width="4.109375" style="580" customWidth="1"/>
    <col min="6656" max="6656" width="37" style="580" customWidth="1"/>
    <col min="6657" max="6657" width="23.5546875" style="580" customWidth="1"/>
    <col min="6658" max="6658" width="4.33203125" style="580" customWidth="1"/>
    <col min="6659" max="6659" width="3.88671875" style="580" customWidth="1"/>
    <col min="6660" max="6660" width="14.88671875" style="580" customWidth="1"/>
    <col min="6661" max="6661" width="15.88671875" style="580" customWidth="1"/>
    <col min="6662" max="6909" width="11.44140625" style="580"/>
    <col min="6910" max="6910" width="2.5546875" style="580" customWidth="1"/>
    <col min="6911" max="6911" width="4.109375" style="580" customWidth="1"/>
    <col min="6912" max="6912" width="37" style="580" customWidth="1"/>
    <col min="6913" max="6913" width="23.5546875" style="580" customWidth="1"/>
    <col min="6914" max="6914" width="4.33203125" style="580" customWidth="1"/>
    <col min="6915" max="6915" width="3.88671875" style="580" customWidth="1"/>
    <col min="6916" max="6916" width="14.88671875" style="580" customWidth="1"/>
    <col min="6917" max="6917" width="15.88671875" style="580" customWidth="1"/>
    <col min="6918" max="7165" width="11.44140625" style="580"/>
    <col min="7166" max="7166" width="2.5546875" style="580" customWidth="1"/>
    <col min="7167" max="7167" width="4.109375" style="580" customWidth="1"/>
    <col min="7168" max="7168" width="37" style="580" customWidth="1"/>
    <col min="7169" max="7169" width="23.5546875" style="580" customWidth="1"/>
    <col min="7170" max="7170" width="4.33203125" style="580" customWidth="1"/>
    <col min="7171" max="7171" width="3.88671875" style="580" customWidth="1"/>
    <col min="7172" max="7172" width="14.88671875" style="580" customWidth="1"/>
    <col min="7173" max="7173" width="15.88671875" style="580" customWidth="1"/>
    <col min="7174" max="7421" width="11.44140625" style="580"/>
    <col min="7422" max="7422" width="2.5546875" style="580" customWidth="1"/>
    <col min="7423" max="7423" width="4.109375" style="580" customWidth="1"/>
    <col min="7424" max="7424" width="37" style="580" customWidth="1"/>
    <col min="7425" max="7425" width="23.5546875" style="580" customWidth="1"/>
    <col min="7426" max="7426" width="4.33203125" style="580" customWidth="1"/>
    <col min="7427" max="7427" width="3.88671875" style="580" customWidth="1"/>
    <col min="7428" max="7428" width="14.88671875" style="580" customWidth="1"/>
    <col min="7429" max="7429" width="15.88671875" style="580" customWidth="1"/>
    <col min="7430" max="7677" width="11.44140625" style="580"/>
    <col min="7678" max="7678" width="2.5546875" style="580" customWidth="1"/>
    <col min="7679" max="7679" width="4.109375" style="580" customWidth="1"/>
    <col min="7680" max="7680" width="37" style="580" customWidth="1"/>
    <col min="7681" max="7681" width="23.5546875" style="580" customWidth="1"/>
    <col min="7682" max="7682" width="4.33203125" style="580" customWidth="1"/>
    <col min="7683" max="7683" width="3.88671875" style="580" customWidth="1"/>
    <col min="7684" max="7684" width="14.88671875" style="580" customWidth="1"/>
    <col min="7685" max="7685" width="15.88671875" style="580" customWidth="1"/>
    <col min="7686" max="7933" width="11.44140625" style="580"/>
    <col min="7934" max="7934" width="2.5546875" style="580" customWidth="1"/>
    <col min="7935" max="7935" width="4.109375" style="580" customWidth="1"/>
    <col min="7936" max="7936" width="37" style="580" customWidth="1"/>
    <col min="7937" max="7937" width="23.5546875" style="580" customWidth="1"/>
    <col min="7938" max="7938" width="4.33203125" style="580" customWidth="1"/>
    <col min="7939" max="7939" width="3.88671875" style="580" customWidth="1"/>
    <col min="7940" max="7940" width="14.88671875" style="580" customWidth="1"/>
    <col min="7941" max="7941" width="15.88671875" style="580" customWidth="1"/>
    <col min="7942" max="8189" width="11.44140625" style="580"/>
    <col min="8190" max="8190" width="2.5546875" style="580" customWidth="1"/>
    <col min="8191" max="8191" width="4.109375" style="580" customWidth="1"/>
    <col min="8192" max="8192" width="37" style="580" customWidth="1"/>
    <col min="8193" max="8193" width="23.5546875" style="580" customWidth="1"/>
    <col min="8194" max="8194" width="4.33203125" style="580" customWidth="1"/>
    <col min="8195" max="8195" width="3.88671875" style="580" customWidth="1"/>
    <col min="8196" max="8196" width="14.88671875" style="580" customWidth="1"/>
    <col min="8197" max="8197" width="15.88671875" style="580" customWidth="1"/>
    <col min="8198" max="8445" width="11.44140625" style="580"/>
    <col min="8446" max="8446" width="2.5546875" style="580" customWidth="1"/>
    <col min="8447" max="8447" width="4.109375" style="580" customWidth="1"/>
    <col min="8448" max="8448" width="37" style="580" customWidth="1"/>
    <col min="8449" max="8449" width="23.5546875" style="580" customWidth="1"/>
    <col min="8450" max="8450" width="4.33203125" style="580" customWidth="1"/>
    <col min="8451" max="8451" width="3.88671875" style="580" customWidth="1"/>
    <col min="8452" max="8452" width="14.88671875" style="580" customWidth="1"/>
    <col min="8453" max="8453" width="15.88671875" style="580" customWidth="1"/>
    <col min="8454" max="8701" width="11.44140625" style="580"/>
    <col min="8702" max="8702" width="2.5546875" style="580" customWidth="1"/>
    <col min="8703" max="8703" width="4.109375" style="580" customWidth="1"/>
    <col min="8704" max="8704" width="37" style="580" customWidth="1"/>
    <col min="8705" max="8705" width="23.5546875" style="580" customWidth="1"/>
    <col min="8706" max="8706" width="4.33203125" style="580" customWidth="1"/>
    <col min="8707" max="8707" width="3.88671875" style="580" customWidth="1"/>
    <col min="8708" max="8708" width="14.88671875" style="580" customWidth="1"/>
    <col min="8709" max="8709" width="15.88671875" style="580" customWidth="1"/>
    <col min="8710" max="8957" width="11.44140625" style="580"/>
    <col min="8958" max="8958" width="2.5546875" style="580" customWidth="1"/>
    <col min="8959" max="8959" width="4.109375" style="580" customWidth="1"/>
    <col min="8960" max="8960" width="37" style="580" customWidth="1"/>
    <col min="8961" max="8961" width="23.5546875" style="580" customWidth="1"/>
    <col min="8962" max="8962" width="4.33203125" style="580" customWidth="1"/>
    <col min="8963" max="8963" width="3.88671875" style="580" customWidth="1"/>
    <col min="8964" max="8964" width="14.88671875" style="580" customWidth="1"/>
    <col min="8965" max="8965" width="15.88671875" style="580" customWidth="1"/>
    <col min="8966" max="9213" width="11.44140625" style="580"/>
    <col min="9214" max="9214" width="2.5546875" style="580" customWidth="1"/>
    <col min="9215" max="9215" width="4.109375" style="580" customWidth="1"/>
    <col min="9216" max="9216" width="37" style="580" customWidth="1"/>
    <col min="9217" max="9217" width="23.5546875" style="580" customWidth="1"/>
    <col min="9218" max="9218" width="4.33203125" style="580" customWidth="1"/>
    <col min="9219" max="9219" width="3.88671875" style="580" customWidth="1"/>
    <col min="9220" max="9220" width="14.88671875" style="580" customWidth="1"/>
    <col min="9221" max="9221" width="15.88671875" style="580" customWidth="1"/>
    <col min="9222" max="9469" width="11.44140625" style="580"/>
    <col min="9470" max="9470" width="2.5546875" style="580" customWidth="1"/>
    <col min="9471" max="9471" width="4.109375" style="580" customWidth="1"/>
    <col min="9472" max="9472" width="37" style="580" customWidth="1"/>
    <col min="9473" max="9473" width="23.5546875" style="580" customWidth="1"/>
    <col min="9474" max="9474" width="4.33203125" style="580" customWidth="1"/>
    <col min="9475" max="9475" width="3.88671875" style="580" customWidth="1"/>
    <col min="9476" max="9476" width="14.88671875" style="580" customWidth="1"/>
    <col min="9477" max="9477" width="15.88671875" style="580" customWidth="1"/>
    <col min="9478" max="9725" width="11.44140625" style="580"/>
    <col min="9726" max="9726" width="2.5546875" style="580" customWidth="1"/>
    <col min="9727" max="9727" width="4.109375" style="580" customWidth="1"/>
    <col min="9728" max="9728" width="37" style="580" customWidth="1"/>
    <col min="9729" max="9729" width="23.5546875" style="580" customWidth="1"/>
    <col min="9730" max="9730" width="4.33203125" style="580" customWidth="1"/>
    <col min="9731" max="9731" width="3.88671875" style="580" customWidth="1"/>
    <col min="9732" max="9732" width="14.88671875" style="580" customWidth="1"/>
    <col min="9733" max="9733" width="15.88671875" style="580" customWidth="1"/>
    <col min="9734" max="9981" width="11.44140625" style="580"/>
    <col min="9982" max="9982" width="2.5546875" style="580" customWidth="1"/>
    <col min="9983" max="9983" width="4.109375" style="580" customWidth="1"/>
    <col min="9984" max="9984" width="37" style="580" customWidth="1"/>
    <col min="9985" max="9985" width="23.5546875" style="580" customWidth="1"/>
    <col min="9986" max="9986" width="4.33203125" style="580" customWidth="1"/>
    <col min="9987" max="9987" width="3.88671875" style="580" customWidth="1"/>
    <col min="9988" max="9988" width="14.88671875" style="580" customWidth="1"/>
    <col min="9989" max="9989" width="15.88671875" style="580" customWidth="1"/>
    <col min="9990" max="10237" width="11.44140625" style="580"/>
    <col min="10238" max="10238" width="2.5546875" style="580" customWidth="1"/>
    <col min="10239" max="10239" width="4.109375" style="580" customWidth="1"/>
    <col min="10240" max="10240" width="37" style="580" customWidth="1"/>
    <col min="10241" max="10241" width="23.5546875" style="580" customWidth="1"/>
    <col min="10242" max="10242" width="4.33203125" style="580" customWidth="1"/>
    <col min="10243" max="10243" width="3.88671875" style="580" customWidth="1"/>
    <col min="10244" max="10244" width="14.88671875" style="580" customWidth="1"/>
    <col min="10245" max="10245" width="15.88671875" style="580" customWidth="1"/>
    <col min="10246" max="10493" width="11.44140625" style="580"/>
    <col min="10494" max="10494" width="2.5546875" style="580" customWidth="1"/>
    <col min="10495" max="10495" width="4.109375" style="580" customWidth="1"/>
    <col min="10496" max="10496" width="37" style="580" customWidth="1"/>
    <col min="10497" max="10497" width="23.5546875" style="580" customWidth="1"/>
    <col min="10498" max="10498" width="4.33203125" style="580" customWidth="1"/>
    <col min="10499" max="10499" width="3.88671875" style="580" customWidth="1"/>
    <col min="10500" max="10500" width="14.88671875" style="580" customWidth="1"/>
    <col min="10501" max="10501" width="15.88671875" style="580" customWidth="1"/>
    <col min="10502" max="10749" width="11.44140625" style="580"/>
    <col min="10750" max="10750" width="2.5546875" style="580" customWidth="1"/>
    <col min="10751" max="10751" width="4.109375" style="580" customWidth="1"/>
    <col min="10752" max="10752" width="37" style="580" customWidth="1"/>
    <col min="10753" max="10753" width="23.5546875" style="580" customWidth="1"/>
    <col min="10754" max="10754" width="4.33203125" style="580" customWidth="1"/>
    <col min="10755" max="10755" width="3.88671875" style="580" customWidth="1"/>
    <col min="10756" max="10756" width="14.88671875" style="580" customWidth="1"/>
    <col min="10757" max="10757" width="15.88671875" style="580" customWidth="1"/>
    <col min="10758" max="11005" width="11.44140625" style="580"/>
    <col min="11006" max="11006" width="2.5546875" style="580" customWidth="1"/>
    <col min="11007" max="11007" width="4.109375" style="580" customWidth="1"/>
    <col min="11008" max="11008" width="37" style="580" customWidth="1"/>
    <col min="11009" max="11009" width="23.5546875" style="580" customWidth="1"/>
    <col min="11010" max="11010" width="4.33203125" style="580" customWidth="1"/>
    <col min="11011" max="11011" width="3.88671875" style="580" customWidth="1"/>
    <col min="11012" max="11012" width="14.88671875" style="580" customWidth="1"/>
    <col min="11013" max="11013" width="15.88671875" style="580" customWidth="1"/>
    <col min="11014" max="11261" width="11.44140625" style="580"/>
    <col min="11262" max="11262" width="2.5546875" style="580" customWidth="1"/>
    <col min="11263" max="11263" width="4.109375" style="580" customWidth="1"/>
    <col min="11264" max="11264" width="37" style="580" customWidth="1"/>
    <col min="11265" max="11265" width="23.5546875" style="580" customWidth="1"/>
    <col min="11266" max="11266" width="4.33203125" style="580" customWidth="1"/>
    <col min="11267" max="11267" width="3.88671875" style="580" customWidth="1"/>
    <col min="11268" max="11268" width="14.88671875" style="580" customWidth="1"/>
    <col min="11269" max="11269" width="15.88671875" style="580" customWidth="1"/>
    <col min="11270" max="11517" width="11.44140625" style="580"/>
    <col min="11518" max="11518" width="2.5546875" style="580" customWidth="1"/>
    <col min="11519" max="11519" width="4.109375" style="580" customWidth="1"/>
    <col min="11520" max="11520" width="37" style="580" customWidth="1"/>
    <col min="11521" max="11521" width="23.5546875" style="580" customWidth="1"/>
    <col min="11522" max="11522" width="4.33203125" style="580" customWidth="1"/>
    <col min="11523" max="11523" width="3.88671875" style="580" customWidth="1"/>
    <col min="11524" max="11524" width="14.88671875" style="580" customWidth="1"/>
    <col min="11525" max="11525" width="15.88671875" style="580" customWidth="1"/>
    <col min="11526" max="11773" width="11.44140625" style="580"/>
    <col min="11774" max="11774" width="2.5546875" style="580" customWidth="1"/>
    <col min="11775" max="11775" width="4.109375" style="580" customWidth="1"/>
    <col min="11776" max="11776" width="37" style="580" customWidth="1"/>
    <col min="11777" max="11777" width="23.5546875" style="580" customWidth="1"/>
    <col min="11778" max="11778" width="4.33203125" style="580" customWidth="1"/>
    <col min="11779" max="11779" width="3.88671875" style="580" customWidth="1"/>
    <col min="11780" max="11780" width="14.88671875" style="580" customWidth="1"/>
    <col min="11781" max="11781" width="15.88671875" style="580" customWidth="1"/>
    <col min="11782" max="12029" width="11.44140625" style="580"/>
    <col min="12030" max="12030" width="2.5546875" style="580" customWidth="1"/>
    <col min="12031" max="12031" width="4.109375" style="580" customWidth="1"/>
    <col min="12032" max="12032" width="37" style="580" customWidth="1"/>
    <col min="12033" max="12033" width="23.5546875" style="580" customWidth="1"/>
    <col min="12034" max="12034" width="4.33203125" style="580" customWidth="1"/>
    <col min="12035" max="12035" width="3.88671875" style="580" customWidth="1"/>
    <col min="12036" max="12036" width="14.88671875" style="580" customWidth="1"/>
    <col min="12037" max="12037" width="15.88671875" style="580" customWidth="1"/>
    <col min="12038" max="12285" width="11.44140625" style="580"/>
    <col min="12286" max="12286" width="2.5546875" style="580" customWidth="1"/>
    <col min="12287" max="12287" width="4.109375" style="580" customWidth="1"/>
    <col min="12288" max="12288" width="37" style="580" customWidth="1"/>
    <col min="12289" max="12289" width="23.5546875" style="580" customWidth="1"/>
    <col min="12290" max="12290" width="4.33203125" style="580" customWidth="1"/>
    <col min="12291" max="12291" width="3.88671875" style="580" customWidth="1"/>
    <col min="12292" max="12292" width="14.88671875" style="580" customWidth="1"/>
    <col min="12293" max="12293" width="15.88671875" style="580" customWidth="1"/>
    <col min="12294" max="12541" width="11.44140625" style="580"/>
    <col min="12542" max="12542" width="2.5546875" style="580" customWidth="1"/>
    <col min="12543" max="12543" width="4.109375" style="580" customWidth="1"/>
    <col min="12544" max="12544" width="37" style="580" customWidth="1"/>
    <col min="12545" max="12545" width="23.5546875" style="580" customWidth="1"/>
    <col min="12546" max="12546" width="4.33203125" style="580" customWidth="1"/>
    <col min="12547" max="12547" width="3.88671875" style="580" customWidth="1"/>
    <col min="12548" max="12548" width="14.88671875" style="580" customWidth="1"/>
    <col min="12549" max="12549" width="15.88671875" style="580" customWidth="1"/>
    <col min="12550" max="12797" width="11.44140625" style="580"/>
    <col min="12798" max="12798" width="2.5546875" style="580" customWidth="1"/>
    <col min="12799" max="12799" width="4.109375" style="580" customWidth="1"/>
    <col min="12800" max="12800" width="37" style="580" customWidth="1"/>
    <col min="12801" max="12801" width="23.5546875" style="580" customWidth="1"/>
    <col min="12802" max="12802" width="4.33203125" style="580" customWidth="1"/>
    <col min="12803" max="12803" width="3.88671875" style="580" customWidth="1"/>
    <col min="12804" max="12804" width="14.88671875" style="580" customWidth="1"/>
    <col min="12805" max="12805" width="15.88671875" style="580" customWidth="1"/>
    <col min="12806" max="13053" width="11.44140625" style="580"/>
    <col min="13054" max="13054" width="2.5546875" style="580" customWidth="1"/>
    <col min="13055" max="13055" width="4.109375" style="580" customWidth="1"/>
    <col min="13056" max="13056" width="37" style="580" customWidth="1"/>
    <col min="13057" max="13057" width="23.5546875" style="580" customWidth="1"/>
    <col min="13058" max="13058" width="4.33203125" style="580" customWidth="1"/>
    <col min="13059" max="13059" width="3.88671875" style="580" customWidth="1"/>
    <col min="13060" max="13060" width="14.88671875" style="580" customWidth="1"/>
    <col min="13061" max="13061" width="15.88671875" style="580" customWidth="1"/>
    <col min="13062" max="13309" width="11.44140625" style="580"/>
    <col min="13310" max="13310" width="2.5546875" style="580" customWidth="1"/>
    <col min="13311" max="13311" width="4.109375" style="580" customWidth="1"/>
    <col min="13312" max="13312" width="37" style="580" customWidth="1"/>
    <col min="13313" max="13313" width="23.5546875" style="580" customWidth="1"/>
    <col min="13314" max="13314" width="4.33203125" style="580" customWidth="1"/>
    <col min="13315" max="13315" width="3.88671875" style="580" customWidth="1"/>
    <col min="13316" max="13316" width="14.88671875" style="580" customWidth="1"/>
    <col min="13317" max="13317" width="15.88671875" style="580" customWidth="1"/>
    <col min="13318" max="13565" width="11.44140625" style="580"/>
    <col min="13566" max="13566" width="2.5546875" style="580" customWidth="1"/>
    <col min="13567" max="13567" width="4.109375" style="580" customWidth="1"/>
    <col min="13568" max="13568" width="37" style="580" customWidth="1"/>
    <col min="13569" max="13569" width="23.5546875" style="580" customWidth="1"/>
    <col min="13570" max="13570" width="4.33203125" style="580" customWidth="1"/>
    <col min="13571" max="13571" width="3.88671875" style="580" customWidth="1"/>
    <col min="13572" max="13572" width="14.88671875" style="580" customWidth="1"/>
    <col min="13573" max="13573" width="15.88671875" style="580" customWidth="1"/>
    <col min="13574" max="13821" width="11.44140625" style="580"/>
    <col min="13822" max="13822" width="2.5546875" style="580" customWidth="1"/>
    <col min="13823" max="13823" width="4.109375" style="580" customWidth="1"/>
    <col min="13824" max="13824" width="37" style="580" customWidth="1"/>
    <col min="13825" max="13825" width="23.5546875" style="580" customWidth="1"/>
    <col min="13826" max="13826" width="4.33203125" style="580" customWidth="1"/>
    <col min="13827" max="13827" width="3.88671875" style="580" customWidth="1"/>
    <col min="13828" max="13828" width="14.88671875" style="580" customWidth="1"/>
    <col min="13829" max="13829" width="15.88671875" style="580" customWidth="1"/>
    <col min="13830" max="14077" width="11.44140625" style="580"/>
    <col min="14078" max="14078" width="2.5546875" style="580" customWidth="1"/>
    <col min="14079" max="14079" width="4.109375" style="580" customWidth="1"/>
    <col min="14080" max="14080" width="37" style="580" customWidth="1"/>
    <col min="14081" max="14081" width="23.5546875" style="580" customWidth="1"/>
    <col min="14082" max="14082" width="4.33203125" style="580" customWidth="1"/>
    <col min="14083" max="14083" width="3.88671875" style="580" customWidth="1"/>
    <col min="14084" max="14084" width="14.88671875" style="580" customWidth="1"/>
    <col min="14085" max="14085" width="15.88671875" style="580" customWidth="1"/>
    <col min="14086" max="14333" width="11.44140625" style="580"/>
    <col min="14334" max="14334" width="2.5546875" style="580" customWidth="1"/>
    <col min="14335" max="14335" width="4.109375" style="580" customWidth="1"/>
    <col min="14336" max="14336" width="37" style="580" customWidth="1"/>
    <col min="14337" max="14337" width="23.5546875" style="580" customWidth="1"/>
    <col min="14338" max="14338" width="4.33203125" style="580" customWidth="1"/>
    <col min="14339" max="14339" width="3.88671875" style="580" customWidth="1"/>
    <col min="14340" max="14340" width="14.88671875" style="580" customWidth="1"/>
    <col min="14341" max="14341" width="15.88671875" style="580" customWidth="1"/>
    <col min="14342" max="14589" width="11.44140625" style="580"/>
    <col min="14590" max="14590" width="2.5546875" style="580" customWidth="1"/>
    <col min="14591" max="14591" width="4.109375" style="580" customWidth="1"/>
    <col min="14592" max="14592" width="37" style="580" customWidth="1"/>
    <col min="14593" max="14593" width="23.5546875" style="580" customWidth="1"/>
    <col min="14594" max="14594" width="4.33203125" style="580" customWidth="1"/>
    <col min="14595" max="14595" width="3.88671875" style="580" customWidth="1"/>
    <col min="14596" max="14596" width="14.88671875" style="580" customWidth="1"/>
    <col min="14597" max="14597" width="15.88671875" style="580" customWidth="1"/>
    <col min="14598" max="14845" width="11.44140625" style="580"/>
    <col min="14846" max="14846" width="2.5546875" style="580" customWidth="1"/>
    <col min="14847" max="14847" width="4.109375" style="580" customWidth="1"/>
    <col min="14848" max="14848" width="37" style="580" customWidth="1"/>
    <col min="14849" max="14849" width="23.5546875" style="580" customWidth="1"/>
    <col min="14850" max="14850" width="4.33203125" style="580" customWidth="1"/>
    <col min="14851" max="14851" width="3.88671875" style="580" customWidth="1"/>
    <col min="14852" max="14852" width="14.88671875" style="580" customWidth="1"/>
    <col min="14853" max="14853" width="15.88671875" style="580" customWidth="1"/>
    <col min="14854" max="15101" width="11.44140625" style="580"/>
    <col min="15102" max="15102" width="2.5546875" style="580" customWidth="1"/>
    <col min="15103" max="15103" width="4.109375" style="580" customWidth="1"/>
    <col min="15104" max="15104" width="37" style="580" customWidth="1"/>
    <col min="15105" max="15105" width="23.5546875" style="580" customWidth="1"/>
    <col min="15106" max="15106" width="4.33203125" style="580" customWidth="1"/>
    <col min="15107" max="15107" width="3.88671875" style="580" customWidth="1"/>
    <col min="15108" max="15108" width="14.88671875" style="580" customWidth="1"/>
    <col min="15109" max="15109" width="15.88671875" style="580" customWidth="1"/>
    <col min="15110" max="15357" width="11.44140625" style="580"/>
    <col min="15358" max="15358" width="2.5546875" style="580" customWidth="1"/>
    <col min="15359" max="15359" width="4.109375" style="580" customWidth="1"/>
    <col min="15360" max="15360" width="37" style="580" customWidth="1"/>
    <col min="15361" max="15361" width="23.5546875" style="580" customWidth="1"/>
    <col min="15362" max="15362" width="4.33203125" style="580" customWidth="1"/>
    <col min="15363" max="15363" width="3.88671875" style="580" customWidth="1"/>
    <col min="15364" max="15364" width="14.88671875" style="580" customWidth="1"/>
    <col min="15365" max="15365" width="15.88671875" style="580" customWidth="1"/>
    <col min="15366" max="15613" width="11.44140625" style="580"/>
    <col min="15614" max="15614" width="2.5546875" style="580" customWidth="1"/>
    <col min="15615" max="15615" width="4.109375" style="580" customWidth="1"/>
    <col min="15616" max="15616" width="37" style="580" customWidth="1"/>
    <col min="15617" max="15617" width="23.5546875" style="580" customWidth="1"/>
    <col min="15618" max="15618" width="4.33203125" style="580" customWidth="1"/>
    <col min="15619" max="15619" width="3.88671875" style="580" customWidth="1"/>
    <col min="15620" max="15620" width="14.88671875" style="580" customWidth="1"/>
    <col min="15621" max="15621" width="15.88671875" style="580" customWidth="1"/>
    <col min="15622" max="15869" width="11.44140625" style="580"/>
    <col min="15870" max="15870" width="2.5546875" style="580" customWidth="1"/>
    <col min="15871" max="15871" width="4.109375" style="580" customWidth="1"/>
    <col min="15872" max="15872" width="37" style="580" customWidth="1"/>
    <col min="15873" max="15873" width="23.5546875" style="580" customWidth="1"/>
    <col min="15874" max="15874" width="4.33203125" style="580" customWidth="1"/>
    <col min="15875" max="15875" width="3.88671875" style="580" customWidth="1"/>
    <col min="15876" max="15876" width="14.88671875" style="580" customWidth="1"/>
    <col min="15877" max="15877" width="15.88671875" style="580" customWidth="1"/>
    <col min="15878" max="16125" width="11.44140625" style="580"/>
    <col min="16126" max="16126" width="2.5546875" style="580" customWidth="1"/>
    <col min="16127" max="16127" width="4.109375" style="580" customWidth="1"/>
    <col min="16128" max="16128" width="37" style="580" customWidth="1"/>
    <col min="16129" max="16129" width="23.5546875" style="580" customWidth="1"/>
    <col min="16130" max="16130" width="4.33203125" style="580" customWidth="1"/>
    <col min="16131" max="16131" width="3.88671875" style="580" customWidth="1"/>
    <col min="16132" max="16132" width="14.88671875" style="580" customWidth="1"/>
    <col min="16133" max="16133" width="15.88671875" style="580" customWidth="1"/>
    <col min="16134" max="16384" width="11.44140625" style="580"/>
  </cols>
  <sheetData>
    <row r="1" spans="1:14" x14ac:dyDescent="0.25">
      <c r="A1" s="902" t="s">
        <v>951</v>
      </c>
      <c r="B1" s="900"/>
      <c r="C1" s="901"/>
      <c r="D1" s="902"/>
      <c r="E1" s="903"/>
      <c r="F1" s="904"/>
      <c r="K1" s="1058" t="s">
        <v>302</v>
      </c>
      <c r="L1" s="1059"/>
    </row>
    <row r="2" spans="1:14" ht="14.25" customHeight="1" x14ac:dyDescent="0.25">
      <c r="C2" s="579"/>
      <c r="D2" s="579"/>
      <c r="E2" s="582"/>
      <c r="F2" s="583"/>
    </row>
    <row r="3" spans="1:14" ht="14.25" customHeight="1" x14ac:dyDescent="0.25">
      <c r="C3" s="583" t="s">
        <v>664</v>
      </c>
      <c r="D3" s="1344">
        <f>Stammdatenblatt!E9</f>
        <v>0</v>
      </c>
      <c r="E3" s="1345"/>
      <c r="F3" s="1345"/>
      <c r="G3" s="1345"/>
    </row>
    <row r="4" spans="1:14" ht="14.25" customHeight="1" x14ac:dyDescent="0.3">
      <c r="C4" s="583"/>
      <c r="D4" s="584">
        <f>Stammdatenblatt!E10</f>
        <v>0</v>
      </c>
      <c r="E4" s="584"/>
      <c r="F4" s="584"/>
      <c r="G4" s="584"/>
      <c r="I4" s="690" t="s">
        <v>729</v>
      </c>
      <c r="K4" s="689" t="s">
        <v>716</v>
      </c>
      <c r="L4" s="583"/>
    </row>
    <row r="5" spans="1:14" ht="14.25" customHeight="1" x14ac:dyDescent="0.25">
      <c r="C5" s="585"/>
      <c r="D5" s="586">
        <f>Stammdatenblatt!E12</f>
        <v>0</v>
      </c>
      <c r="E5" s="1344">
        <f>Stammdatenblatt!G12</f>
        <v>0</v>
      </c>
      <c r="F5" s="1345"/>
      <c r="G5" s="1345"/>
      <c r="J5" s="687"/>
      <c r="K5" s="583"/>
      <c r="L5" s="583"/>
    </row>
    <row r="6" spans="1:14" ht="14.25" customHeight="1" x14ac:dyDescent="0.25">
      <c r="C6" s="587"/>
      <c r="D6" s="584"/>
      <c r="E6" s="584"/>
      <c r="F6" s="584"/>
      <c r="G6" s="688"/>
      <c r="I6" s="1352" t="s">
        <v>758</v>
      </c>
      <c r="J6" s="1352"/>
      <c r="K6" s="1352"/>
      <c r="L6" s="1352"/>
    </row>
    <row r="7" spans="1:14" ht="14.25" customHeight="1" x14ac:dyDescent="0.25">
      <c r="C7" s="583" t="s">
        <v>665</v>
      </c>
      <c r="D7" s="588">
        <f>Stammdatenblatt!E13</f>
        <v>0</v>
      </c>
      <c r="E7" s="584"/>
      <c r="F7" s="584"/>
      <c r="G7" s="688"/>
      <c r="I7" s="1352"/>
      <c r="J7" s="1352"/>
      <c r="K7" s="1352"/>
      <c r="L7" s="1352"/>
    </row>
    <row r="8" spans="1:14" s="589" customFormat="1" ht="14.25" customHeight="1" x14ac:dyDescent="0.25">
      <c r="I8" s="1352"/>
      <c r="J8" s="1352"/>
      <c r="K8" s="1352"/>
      <c r="L8" s="1352"/>
    </row>
    <row r="9" spans="1:14" s="589" customFormat="1" ht="14.25" customHeight="1" x14ac:dyDescent="0.25">
      <c r="B9" s="590" t="s">
        <v>75</v>
      </c>
      <c r="C9" s="583" t="s">
        <v>124</v>
      </c>
      <c r="D9" s="591" t="s">
        <v>675</v>
      </c>
      <c r="E9" s="592">
        <f>Fragebogen!K28</f>
        <v>0</v>
      </c>
      <c r="F9" s="580"/>
      <c r="I9" s="1352"/>
      <c r="J9" s="1352"/>
      <c r="K9" s="1352"/>
      <c r="L9" s="1352"/>
      <c r="M9" s="593"/>
      <c r="N9" s="594"/>
    </row>
    <row r="10" spans="1:14" s="589" customFormat="1" ht="18" customHeight="1" x14ac:dyDescent="0.3">
      <c r="B10" s="595"/>
      <c r="C10" s="596"/>
      <c r="D10" s="596"/>
      <c r="E10" s="596"/>
      <c r="F10" s="593"/>
      <c r="I10" s="1352"/>
      <c r="J10" s="1352"/>
      <c r="K10" s="1352"/>
      <c r="L10" s="1352"/>
      <c r="M10" s="593"/>
      <c r="N10" s="594"/>
    </row>
    <row r="11" spans="1:14" s="589" customFormat="1" ht="14.25" customHeight="1" x14ac:dyDescent="0.25">
      <c r="B11" s="597"/>
      <c r="C11" s="598" t="s">
        <v>666</v>
      </c>
      <c r="D11" s="599" t="s">
        <v>23</v>
      </c>
      <c r="E11" s="600"/>
      <c r="F11" s="581"/>
      <c r="I11" s="1352"/>
      <c r="J11" s="1352"/>
      <c r="K11" s="1352"/>
      <c r="L11" s="1352"/>
      <c r="M11" s="580"/>
      <c r="N11" s="580"/>
    </row>
    <row r="12" spans="1:14" s="589" customFormat="1" ht="14.25" customHeight="1" x14ac:dyDescent="0.25">
      <c r="B12" s="597"/>
      <c r="C12" s="581"/>
      <c r="D12" s="599"/>
      <c r="E12" s="600"/>
      <c r="F12" s="581"/>
      <c r="G12" s="593"/>
      <c r="H12" s="593"/>
      <c r="I12" s="580"/>
      <c r="J12" s="580"/>
      <c r="K12" s="580"/>
      <c r="L12" s="580"/>
      <c r="M12" s="580"/>
      <c r="N12" s="580"/>
    </row>
    <row r="13" spans="1:14" s="589" customFormat="1" ht="14.25" customHeight="1" x14ac:dyDescent="0.25">
      <c r="B13" s="597"/>
      <c r="C13" s="600" t="s">
        <v>171</v>
      </c>
      <c r="D13" s="421">
        <f>Berechnungsmuster!D64</f>
        <v>0</v>
      </c>
      <c r="E13" s="600"/>
      <c r="F13" s="581"/>
      <c r="G13" s="593"/>
      <c r="H13" s="593"/>
      <c r="I13" s="580"/>
      <c r="J13" s="580"/>
      <c r="K13" s="580"/>
      <c r="L13" s="580"/>
      <c r="M13" s="580"/>
      <c r="N13" s="580"/>
    </row>
    <row r="14" spans="1:14" s="589" customFormat="1" ht="14.25" customHeight="1" x14ac:dyDescent="0.25">
      <c r="B14" s="597"/>
      <c r="C14" s="600" t="s">
        <v>172</v>
      </c>
      <c r="D14" s="421">
        <f>Berechnungsmuster!D65</f>
        <v>0</v>
      </c>
      <c r="E14" s="600"/>
      <c r="F14" s="581"/>
      <c r="G14" s="593"/>
      <c r="H14" s="593"/>
      <c r="I14" s="580"/>
      <c r="J14" s="580"/>
      <c r="K14" s="580"/>
      <c r="L14" s="580"/>
      <c r="M14" s="580"/>
      <c r="N14" s="580"/>
    </row>
    <row r="15" spans="1:14" s="589" customFormat="1" ht="14.25" customHeight="1" x14ac:dyDescent="0.25">
      <c r="B15" s="597"/>
      <c r="C15" s="600" t="s">
        <v>173</v>
      </c>
      <c r="D15" s="421">
        <f>Berechnungsmuster!D66</f>
        <v>0</v>
      </c>
      <c r="E15" s="600"/>
      <c r="F15" s="581"/>
      <c r="G15" s="593"/>
      <c r="H15" s="593"/>
      <c r="I15" s="580"/>
      <c r="J15" s="580"/>
      <c r="K15" s="580"/>
      <c r="L15" s="580"/>
      <c r="M15" s="580"/>
      <c r="N15" s="580"/>
    </row>
    <row r="16" spans="1:14" s="589" customFormat="1" ht="14.25" customHeight="1" x14ac:dyDescent="0.25">
      <c r="B16" s="597"/>
      <c r="C16" s="600" t="s">
        <v>174</v>
      </c>
      <c r="D16" s="421">
        <f>Berechnungsmuster!D67</f>
        <v>0</v>
      </c>
      <c r="E16" s="600"/>
      <c r="F16" s="581"/>
      <c r="G16" s="593"/>
      <c r="H16" s="593"/>
      <c r="I16" s="580"/>
      <c r="J16" s="580"/>
      <c r="K16" s="580"/>
      <c r="L16" s="580"/>
      <c r="M16" s="580"/>
      <c r="N16" s="580"/>
    </row>
    <row r="17" spans="1:14" s="589" customFormat="1" ht="14.25" customHeight="1" x14ac:dyDescent="0.25">
      <c r="B17" s="597"/>
      <c r="C17" s="600" t="s">
        <v>175</v>
      </c>
      <c r="D17" s="421">
        <f>Berechnungsmuster!D68</f>
        <v>0</v>
      </c>
      <c r="E17" s="600"/>
      <c r="F17" s="581"/>
      <c r="G17" s="593"/>
      <c r="H17" s="593"/>
      <c r="I17" s="580"/>
      <c r="J17" s="580"/>
      <c r="K17" s="580"/>
      <c r="L17" s="580"/>
      <c r="M17" s="580"/>
      <c r="N17" s="580"/>
    </row>
    <row r="18" spans="1:14" s="589" customFormat="1" ht="14.25" customHeight="1" thickBot="1" x14ac:dyDescent="0.3">
      <c r="B18" s="597"/>
      <c r="C18" s="581"/>
      <c r="D18" s="601"/>
      <c r="E18" s="600"/>
      <c r="F18" s="581"/>
      <c r="G18" s="593"/>
      <c r="H18" s="593"/>
      <c r="I18" s="580"/>
      <c r="J18" s="580"/>
      <c r="K18" s="580"/>
      <c r="L18" s="580"/>
      <c r="M18" s="580"/>
      <c r="N18" s="580"/>
    </row>
    <row r="19" spans="1:14" s="589" customFormat="1" ht="14.25" customHeight="1" thickBot="1" x14ac:dyDescent="0.3">
      <c r="B19" s="597"/>
      <c r="C19" s="581" t="s">
        <v>13</v>
      </c>
      <c r="D19" s="422">
        <f>SUM(D13:D18)</f>
        <v>0</v>
      </c>
      <c r="E19" s="600"/>
      <c r="F19" s="581"/>
      <c r="H19" s="593"/>
      <c r="I19" s="580"/>
      <c r="J19" s="580"/>
      <c r="K19" s="580"/>
      <c r="L19" s="580"/>
      <c r="M19" s="580"/>
      <c r="N19" s="580"/>
    </row>
    <row r="20" spans="1:14" s="589" customFormat="1" ht="14.25" customHeight="1" thickBot="1" x14ac:dyDescent="0.3">
      <c r="C20" s="600" t="s">
        <v>704</v>
      </c>
      <c r="D20" s="650">
        <f>Berechnungsmuster!H62</f>
        <v>0</v>
      </c>
      <c r="E20" s="581" t="s">
        <v>667</v>
      </c>
      <c r="F20" s="581"/>
      <c r="I20" s="580"/>
      <c r="J20" s="580"/>
      <c r="K20" s="580"/>
      <c r="L20" s="580"/>
      <c r="M20" s="580"/>
      <c r="N20" s="580"/>
    </row>
    <row r="21" spans="1:14" s="589" customFormat="1" ht="14.25" customHeight="1" x14ac:dyDescent="0.25">
      <c r="C21" s="600"/>
      <c r="D21" s="695"/>
      <c r="E21" s="694"/>
      <c r="G21" s="695"/>
      <c r="H21" s="694"/>
      <c r="I21" s="580"/>
      <c r="J21" s="580"/>
      <c r="K21" s="580"/>
      <c r="L21" s="580"/>
      <c r="M21" s="580"/>
      <c r="N21" s="580"/>
    </row>
    <row r="22" spans="1:14" ht="22.5" customHeight="1" x14ac:dyDescent="0.3">
      <c r="A22" s="602" t="s">
        <v>668</v>
      </c>
      <c r="B22" s="581"/>
      <c r="D22" s="581"/>
      <c r="E22" s="581"/>
      <c r="F22" s="581"/>
      <c r="G22" s="581"/>
    </row>
    <row r="23" spans="1:14" ht="66.75" customHeight="1" x14ac:dyDescent="0.25">
      <c r="A23" s="581"/>
      <c r="B23" s="719" t="s">
        <v>732</v>
      </c>
      <c r="C23" s="720" t="s">
        <v>713</v>
      </c>
      <c r="D23" s="920" t="e">
        <f>Berechnungsmuster!M55</f>
        <v>#DIV/0!</v>
      </c>
      <c r="E23" s="581"/>
      <c r="F23" s="581"/>
      <c r="G23" s="581"/>
    </row>
    <row r="24" spans="1:14" ht="45.75" customHeight="1" x14ac:dyDescent="0.25">
      <c r="A24" s="581"/>
      <c r="B24" s="719" t="s">
        <v>732</v>
      </c>
      <c r="C24" s="741" t="s">
        <v>764</v>
      </c>
      <c r="D24" s="929" t="e">
        <f>G29/IF(D23&gt;=2.6,(G32/2.6*D23),(G32))</f>
        <v>#DIV/0!</v>
      </c>
      <c r="E24" s="581"/>
      <c r="F24" s="581"/>
      <c r="G24" s="581"/>
    </row>
    <row r="25" spans="1:14" ht="45.6" customHeight="1" x14ac:dyDescent="0.25">
      <c r="A25" s="581"/>
      <c r="B25" s="719" t="s">
        <v>732</v>
      </c>
      <c r="C25" s="669" t="s">
        <v>705</v>
      </c>
      <c r="D25" s="930" t="e">
        <f>G29/G32</f>
        <v>#DIV/0!</v>
      </c>
      <c r="E25" s="581"/>
      <c r="F25" s="581"/>
      <c r="G25" s="581"/>
    </row>
    <row r="26" spans="1:14" ht="45.6" customHeight="1" x14ac:dyDescent="0.25">
      <c r="A26" s="581"/>
      <c r="B26" s="581"/>
      <c r="C26" s="1351" t="s">
        <v>862</v>
      </c>
      <c r="D26" s="1351"/>
      <c r="E26" s="581"/>
      <c r="F26" s="581"/>
      <c r="G26" s="581"/>
    </row>
    <row r="27" spans="1:14" ht="27.75" customHeight="1" thickBot="1" x14ac:dyDescent="0.3">
      <c r="A27" s="581"/>
      <c r="B27" s="581"/>
      <c r="C27" s="603"/>
      <c r="D27" s="604"/>
      <c r="E27" s="581"/>
      <c r="F27" s="581"/>
      <c r="G27" s="581"/>
    </row>
    <row r="28" spans="1:14" ht="27" thickBot="1" x14ac:dyDescent="0.3">
      <c r="A28" s="1346" t="s">
        <v>44</v>
      </c>
      <c r="B28" s="1347"/>
      <c r="C28" s="1347"/>
      <c r="D28" s="1348"/>
      <c r="E28" s="605"/>
      <c r="F28" s="606"/>
      <c r="G28" s="607" t="s">
        <v>669</v>
      </c>
    </row>
    <row r="29" spans="1:14" ht="15" customHeight="1" x14ac:dyDescent="0.25">
      <c r="A29" s="608" t="str">
        <f>Berechnungsmuster!A10</f>
        <v>Pflegefachkräfte + Pflegedienstleitung (nicht administrativer Anteil) - QN 4</v>
      </c>
      <c r="B29" s="609"/>
      <c r="C29" s="609"/>
      <c r="D29" s="610"/>
      <c r="E29" s="581"/>
      <c r="F29" s="601"/>
      <c r="G29" s="611">
        <f>Berechnungsmuster!G10</f>
        <v>0</v>
      </c>
    </row>
    <row r="30" spans="1:14" ht="22.5" customHeight="1" x14ac:dyDescent="0.25">
      <c r="A30" s="612" t="str">
        <f>Berechnungsmuster!A11</f>
        <v>Pflege- &amp; Betreuungsassistenzkräfte (mit mind. 1-jähriger BA) - QN 3</v>
      </c>
      <c r="B30" s="613"/>
      <c r="C30" s="613"/>
      <c r="D30" s="614"/>
      <c r="E30" s="581"/>
      <c r="F30" s="601"/>
      <c r="G30" s="615">
        <f>Berechnungsmuster!G11</f>
        <v>0</v>
      </c>
    </row>
    <row r="31" spans="1:14" ht="15" customHeight="1" thickBot="1" x14ac:dyDescent="0.3">
      <c r="A31" s="612" t="str">
        <f>Berechnungsmuster!A12</f>
        <v>Pflege- &amp; Betreuungskräfte (ohne Berufsausbildung) - QN 1+2</v>
      </c>
      <c r="B31" s="616"/>
      <c r="C31" s="616"/>
      <c r="D31" s="617"/>
      <c r="E31" s="581"/>
      <c r="F31" s="601"/>
      <c r="G31" s="618">
        <f>Berechnungsmuster!G12</f>
        <v>0</v>
      </c>
    </row>
    <row r="32" spans="1:14" ht="17.100000000000001" customHeight="1" thickBot="1" x14ac:dyDescent="0.3">
      <c r="A32" s="619" t="s">
        <v>670</v>
      </c>
      <c r="B32" s="620"/>
      <c r="C32" s="620"/>
      <c r="D32" s="621"/>
      <c r="E32" s="581"/>
      <c r="F32" s="601"/>
      <c r="G32" s="622">
        <f>SUM(G29:G31)</f>
        <v>0</v>
      </c>
    </row>
    <row r="33" spans="1:7" ht="10.5" customHeight="1" thickBot="1" x14ac:dyDescent="0.3">
      <c r="A33" s="581"/>
      <c r="B33" s="581"/>
      <c r="D33" s="581"/>
      <c r="E33" s="581"/>
      <c r="F33" s="581"/>
      <c r="G33" s="623"/>
    </row>
    <row r="34" spans="1:7" ht="17.100000000000001" customHeight="1" thickBot="1" x14ac:dyDescent="0.3">
      <c r="A34" s="619" t="s">
        <v>97</v>
      </c>
      <c r="B34" s="620"/>
      <c r="C34" s="620"/>
      <c r="D34" s="621"/>
      <c r="E34" s="581"/>
      <c r="F34" s="601"/>
      <c r="G34" s="626">
        <f>'Anlage 1 Personalkosten'!J71</f>
        <v>0</v>
      </c>
    </row>
    <row r="35" spans="1:7" ht="10.5" customHeight="1" thickBot="1" x14ac:dyDescent="0.3">
      <c r="A35" s="581"/>
      <c r="B35" s="581"/>
      <c r="D35" s="581"/>
      <c r="E35" s="581"/>
      <c r="F35" s="581"/>
      <c r="G35" s="623"/>
    </row>
    <row r="36" spans="1:7" s="627" customFormat="1" ht="17.100000000000001" customHeight="1" x14ac:dyDescent="0.25">
      <c r="A36" s="608" t="str">
        <f>Berechnungsmuster!A19</f>
        <v>Sonderfunktionen (Qualitätsmanagement)</v>
      </c>
      <c r="B36" s="609"/>
      <c r="C36" s="609"/>
      <c r="D36" s="610"/>
      <c r="E36" s="581"/>
      <c r="F36" s="601"/>
      <c r="G36" s="628">
        <f>'Anlage 1 Personalkosten'!J142</f>
        <v>0</v>
      </c>
    </row>
    <row r="37" spans="1:7" s="627" customFormat="1" ht="17.100000000000001" customHeight="1" thickBot="1" x14ac:dyDescent="0.3">
      <c r="A37" s="612" t="str">
        <f>Berechnungsmuster!A20</f>
        <v>weitere Sonderfunktionen</v>
      </c>
      <c r="B37" s="629"/>
      <c r="C37" s="629"/>
      <c r="D37" s="630"/>
      <c r="E37" s="581"/>
      <c r="F37" s="601"/>
      <c r="G37" s="640">
        <f>'Anlage 1 Personalkosten'!J148</f>
        <v>0</v>
      </c>
    </row>
    <row r="38" spans="1:7" s="627" customFormat="1" ht="17.100000000000001" customHeight="1" thickBot="1" x14ac:dyDescent="0.3">
      <c r="A38" s="619" t="s">
        <v>680</v>
      </c>
      <c r="B38" s="620"/>
      <c r="C38" s="620"/>
      <c r="D38" s="621"/>
      <c r="E38" s="581"/>
      <c r="F38" s="601"/>
      <c r="G38" s="641">
        <f>SUM(G36:G37)</f>
        <v>0</v>
      </c>
    </row>
    <row r="39" spans="1:7" customFormat="1" ht="10.5" customHeight="1" thickBot="1" x14ac:dyDescent="0.3">
      <c r="A39" s="25"/>
      <c r="B39" s="25"/>
      <c r="C39" s="25"/>
      <c r="D39" s="25"/>
      <c r="E39" s="25"/>
      <c r="F39" s="25"/>
      <c r="G39" s="25"/>
    </row>
    <row r="40" spans="1:7" ht="17.100000000000001" customHeight="1" x14ac:dyDescent="0.25">
      <c r="A40" s="608" t="str">
        <f>Berechnungsmuster!A13</f>
        <v>Hauswirtschaftskräfte</v>
      </c>
      <c r="B40" s="609"/>
      <c r="C40" s="609"/>
      <c r="D40" s="610"/>
      <c r="E40" s="581"/>
      <c r="F40" s="601"/>
      <c r="G40" s="628">
        <f>Berechnungsmuster!G13</f>
        <v>0</v>
      </c>
    </row>
    <row r="41" spans="1:7" ht="17.100000000000001" customHeight="1" x14ac:dyDescent="0.25">
      <c r="A41" s="612" t="str">
        <f>Berechnungsmuster!A14</f>
        <v>Küchenpersonal</v>
      </c>
      <c r="B41" s="629"/>
      <c r="C41" s="629"/>
      <c r="D41" s="630"/>
      <c r="E41" s="581"/>
      <c r="F41" s="601"/>
      <c r="G41" s="631">
        <f>Berechnungsmuster!G14</f>
        <v>0</v>
      </c>
    </row>
    <row r="42" spans="1:7" ht="17.100000000000001" customHeight="1" x14ac:dyDescent="0.25">
      <c r="A42" s="612" t="str">
        <f>Berechnungsmuster!A15</f>
        <v>Reinigungskräfte</v>
      </c>
      <c r="B42" s="629"/>
      <c r="C42" s="629"/>
      <c r="D42" s="630"/>
      <c r="E42" s="581"/>
      <c r="F42" s="601"/>
      <c r="G42" s="631">
        <f>Berechnungsmuster!G15</f>
        <v>0</v>
      </c>
    </row>
    <row r="43" spans="1:7" ht="17.100000000000001" customHeight="1" thickBot="1" x14ac:dyDescent="0.3">
      <c r="A43" s="632"/>
      <c r="B43" s="613"/>
      <c r="C43" s="613"/>
      <c r="D43" s="614"/>
      <c r="E43" s="581"/>
      <c r="F43" s="601"/>
      <c r="G43" s="633"/>
    </row>
    <row r="44" spans="1:7" ht="17.100000000000001" customHeight="1" thickBot="1" x14ac:dyDescent="0.3">
      <c r="A44" s="619" t="s">
        <v>671</v>
      </c>
      <c r="B44" s="620"/>
      <c r="C44" s="620"/>
      <c r="D44" s="621"/>
      <c r="E44" s="581"/>
      <c r="F44" s="601"/>
      <c r="G44" s="634">
        <f>SUM(G40:G43)</f>
        <v>0</v>
      </c>
    </row>
    <row r="45" spans="1:7" s="583" customFormat="1" ht="10.5" customHeight="1" thickBot="1" x14ac:dyDescent="0.3">
      <c r="A45" s="600"/>
      <c r="B45" s="581"/>
      <c r="C45" s="581"/>
      <c r="D45" s="581"/>
      <c r="E45" s="581"/>
      <c r="F45" s="601"/>
      <c r="G45" s="635"/>
    </row>
    <row r="46" spans="1:7" ht="17.100000000000001" customHeight="1" x14ac:dyDescent="0.25">
      <c r="A46" s="608" t="str">
        <f>Berechnungsmuster!A16</f>
        <v>Einrichtungsleitung / Geschäftsführung</v>
      </c>
      <c r="B46" s="609"/>
      <c r="C46" s="609"/>
      <c r="D46" s="610"/>
      <c r="E46" s="581"/>
      <c r="F46" s="601"/>
      <c r="G46" s="628">
        <f>Berechnungsmuster!G16</f>
        <v>0</v>
      </c>
    </row>
    <row r="47" spans="1:7" ht="17.100000000000001" customHeight="1" thickBot="1" x14ac:dyDescent="0.3">
      <c r="A47" s="636" t="str">
        <f>Berechnungsmuster!A17</f>
        <v>Pflegedienstleitung (administrativer Anteil)</v>
      </c>
      <c r="B47" s="629"/>
      <c r="C47" s="629"/>
      <c r="D47" s="630"/>
      <c r="E47" s="581"/>
      <c r="F47" s="601"/>
      <c r="G47" s="633">
        <f>Berechnungsmuster!G17</f>
        <v>0</v>
      </c>
    </row>
    <row r="48" spans="1:7" ht="17.100000000000001" customHeight="1" thickBot="1" x14ac:dyDescent="0.3">
      <c r="A48" s="619" t="s">
        <v>672</v>
      </c>
      <c r="B48" s="620"/>
      <c r="C48" s="620"/>
      <c r="D48" s="621"/>
      <c r="E48" s="581"/>
      <c r="F48" s="601"/>
      <c r="G48" s="634">
        <f>SUM(G46:G47)</f>
        <v>0</v>
      </c>
    </row>
    <row r="49" spans="1:9" ht="9" customHeight="1" thickBot="1" x14ac:dyDescent="0.3">
      <c r="A49" s="581"/>
      <c r="B49" s="581"/>
      <c r="D49" s="581"/>
      <c r="E49" s="581"/>
      <c r="F49" s="581"/>
      <c r="G49" s="637"/>
    </row>
    <row r="50" spans="1:9" ht="17.100000000000001" customHeight="1" x14ac:dyDescent="0.25">
      <c r="A50" s="608" t="str">
        <f>Berechnungsmuster!A18</f>
        <v>Verwaltung</v>
      </c>
      <c r="B50" s="609"/>
      <c r="C50" s="609"/>
      <c r="D50" s="610"/>
      <c r="E50" s="581"/>
      <c r="F50" s="581"/>
      <c r="G50" s="628">
        <f>Berechnungsmuster!G18</f>
        <v>0</v>
      </c>
    </row>
    <row r="51" spans="1:9" ht="17.100000000000001" customHeight="1" thickBot="1" x14ac:dyDescent="0.3">
      <c r="A51" s="636"/>
      <c r="B51" s="638"/>
      <c r="C51" s="638"/>
      <c r="D51" s="639"/>
      <c r="E51" s="624"/>
      <c r="F51" s="625"/>
      <c r="G51" s="640"/>
    </row>
    <row r="52" spans="1:9" ht="17.100000000000001" customHeight="1" thickBot="1" x14ac:dyDescent="0.3">
      <c r="A52" s="619" t="s">
        <v>673</v>
      </c>
      <c r="B52" s="620"/>
      <c r="C52" s="620"/>
      <c r="D52" s="621"/>
      <c r="E52" s="581"/>
      <c r="F52" s="601"/>
      <c r="G52" s="641">
        <f>SUM(G50:G51)</f>
        <v>0</v>
      </c>
    </row>
    <row r="53" spans="1:9" ht="9" customHeight="1" thickBot="1" x14ac:dyDescent="0.3">
      <c r="A53" s="581"/>
      <c r="B53" s="581"/>
      <c r="D53" s="581"/>
      <c r="E53" s="581"/>
      <c r="F53" s="581"/>
      <c r="G53" s="642"/>
    </row>
    <row r="54" spans="1:9" ht="17.100000000000001" customHeight="1" x14ac:dyDescent="0.25">
      <c r="A54" s="608" t="str">
        <f>Berechnungsmuster!A21</f>
        <v>technisches Personal</v>
      </c>
      <c r="B54" s="609"/>
      <c r="C54" s="609"/>
      <c r="D54" s="610"/>
      <c r="E54" s="581"/>
      <c r="F54" s="581"/>
      <c r="G54" s="643">
        <f>Berechnungsmuster!G21</f>
        <v>0</v>
      </c>
    </row>
    <row r="55" spans="1:9" s="583" customFormat="1" ht="17.100000000000001" customHeight="1" thickBot="1" x14ac:dyDescent="0.3">
      <c r="A55" s="644"/>
      <c r="B55" s="581"/>
      <c r="C55" s="581"/>
      <c r="D55" s="645"/>
      <c r="E55" s="581"/>
      <c r="F55" s="581"/>
      <c r="G55" s="646"/>
    </row>
    <row r="56" spans="1:9" ht="16.95" customHeight="1" thickBot="1" x14ac:dyDescent="0.3">
      <c r="A56" s="619" t="s">
        <v>674</v>
      </c>
      <c r="B56" s="620"/>
      <c r="C56" s="620"/>
      <c r="D56" s="621"/>
      <c r="E56" s="581"/>
      <c r="F56" s="601"/>
      <c r="G56" s="641">
        <f>SUM(G54:G55)</f>
        <v>0</v>
      </c>
    </row>
    <row r="57" spans="1:9" s="583" customFormat="1" ht="9.6" customHeight="1" thickBot="1" x14ac:dyDescent="0.3">
      <c r="A57" s="644"/>
      <c r="B57" s="581"/>
      <c r="C57" s="581"/>
      <c r="D57" s="581"/>
      <c r="E57" s="581"/>
      <c r="F57" s="581"/>
      <c r="G57" s="642"/>
    </row>
    <row r="58" spans="1:9" ht="17.100000000000001" customHeight="1" thickBot="1" x14ac:dyDescent="0.3">
      <c r="A58" s="619" t="str">
        <f>Berechnungsmuster!A22</f>
        <v>Sonstige Dienste (z.B. Freiwilligendienste) ges., einschl. AG- und AV-Anteil</v>
      </c>
      <c r="B58" s="620"/>
      <c r="C58" s="620"/>
      <c r="D58" s="621"/>
      <c r="E58" s="581"/>
      <c r="F58" s="601"/>
      <c r="G58" s="641">
        <f>Berechnungsmuster!G22</f>
        <v>0</v>
      </c>
    </row>
    <row r="59" spans="1:9" ht="15" customHeight="1" thickBot="1" x14ac:dyDescent="0.3">
      <c r="A59" s="647"/>
      <c r="B59" s="589"/>
      <c r="C59" s="589"/>
      <c r="D59" s="589"/>
      <c r="E59" s="589"/>
      <c r="F59" s="601"/>
      <c r="G59" s="635"/>
      <c r="H59" s="670" t="s">
        <v>714</v>
      </c>
      <c r="I59" s="670" t="s">
        <v>715</v>
      </c>
    </row>
    <row r="60" spans="1:9" ht="15" customHeight="1" thickBot="1" x14ac:dyDescent="0.3">
      <c r="A60" s="1349" t="s">
        <v>699</v>
      </c>
      <c r="B60" s="1350"/>
      <c r="C60" s="1350"/>
      <c r="D60" s="1350"/>
      <c r="E60" s="583"/>
      <c r="F60" s="583"/>
      <c r="G60" s="648">
        <f>G32+G34+G38+G44+G48+G52+G56+G58</f>
        <v>0</v>
      </c>
      <c r="H60" s="671">
        <f>G60-G34</f>
        <v>0</v>
      </c>
      <c r="I60" s="671">
        <f>H60-Berechnungsmuster!G24</f>
        <v>0</v>
      </c>
    </row>
    <row r="61" spans="1:9" ht="15" customHeight="1" x14ac:dyDescent="0.25">
      <c r="G61" s="649"/>
    </row>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4.25" customHeight="1" x14ac:dyDescent="0.25"/>
    <row r="78" ht="15" customHeight="1" x14ac:dyDescent="0.25"/>
    <row r="79" ht="15" customHeight="1" x14ac:dyDescent="0.25"/>
    <row r="80" ht="15" customHeight="1" x14ac:dyDescent="0.25"/>
    <row r="81" ht="15" customHeight="1" x14ac:dyDescent="0.25"/>
    <row r="82" ht="15" customHeight="1" x14ac:dyDescent="0.25"/>
  </sheetData>
  <sheetProtection algorithmName="SHA-512" hashValue="S2Ui+UT3VpBEM9VirjDrkVBvIGJE7DSPO3tp+mzRhTZTSqfvJO1q8y2NqA07OoK3PhbfRWEd3fwZK/+ACqP/MQ==" saltValue="SkVu48pVARO1pm1sc2Q52g==" spinCount="100000" sheet="1" objects="1" scenarios="1"/>
  <mergeCells count="7">
    <mergeCell ref="D3:G3"/>
    <mergeCell ref="E5:G5"/>
    <mergeCell ref="A28:D28"/>
    <mergeCell ref="K1:L1"/>
    <mergeCell ref="A60:D60"/>
    <mergeCell ref="C26:D26"/>
    <mergeCell ref="I6:L11"/>
  </mergeCells>
  <hyperlinks>
    <hyperlink ref="K1:L1" location="Checkliste!A1" display="Zurück zur Checkliste" xr:uid="{00000000-0004-0000-0F00-000000000000}"/>
  </hyperlinks>
  <pageMargins left="0.70866141732283472" right="0.70866141732283472" top="0.74803149606299213" bottom="0.74803149606299213" header="0.31496062992125984" footer="0.31496062992125984"/>
  <pageSetup paperSize="9" scale="60" orientation="portrait"/>
  <headerFooter>
    <oddFooter>&amp;L&amp;8&amp;F&amp;R&amp;D; &amp;P von &amp;N</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AEA2-57D9-42AA-9D71-37554B767797}">
  <sheetPr>
    <tabColor theme="0" tint="-0.34998626667073579"/>
  </sheetPr>
  <dimension ref="A1:I116"/>
  <sheetViews>
    <sheetView showGridLines="0" view="pageBreakPreview" zoomScale="110" zoomScaleNormal="110" zoomScaleSheetLayoutView="110" workbookViewId="0">
      <selection activeCell="I15" sqref="I15"/>
    </sheetView>
  </sheetViews>
  <sheetFormatPr baseColWidth="10" defaultRowHeight="13.2" x14ac:dyDescent="0.25"/>
  <cols>
    <col min="4" max="4" width="40" customWidth="1"/>
  </cols>
  <sheetData>
    <row r="1" spans="1:9" ht="16.2" thickBot="1" x14ac:dyDescent="0.3">
      <c r="A1" s="1009" t="str">
        <f>Stammdatenblatt!I4</f>
        <v>Version 04.11.2025</v>
      </c>
      <c r="B1" s="1010"/>
      <c r="C1" s="1011" t="s">
        <v>600</v>
      </c>
      <c r="D1" s="1012"/>
      <c r="E1" s="189"/>
      <c r="F1" s="190"/>
      <c r="G1" s="191"/>
      <c r="H1" s="191"/>
      <c r="I1" s="189"/>
    </row>
    <row r="2" spans="1:9" x14ac:dyDescent="0.25">
      <c r="A2" s="191"/>
      <c r="B2" s="191"/>
      <c r="C2" s="191"/>
      <c r="D2" s="189"/>
      <c r="E2" s="189"/>
      <c r="F2" s="190"/>
      <c r="G2" s="191"/>
      <c r="H2" s="191"/>
      <c r="I2" s="189"/>
    </row>
    <row r="3" spans="1:9" x14ac:dyDescent="0.25">
      <c r="A3" s="190" t="s">
        <v>289</v>
      </c>
      <c r="B3" s="191"/>
      <c r="C3" s="191"/>
      <c r="D3" s="189"/>
      <c r="E3" s="189"/>
      <c r="F3" s="190"/>
      <c r="G3" s="191"/>
      <c r="H3" s="191"/>
      <c r="I3" s="189"/>
    </row>
    <row r="4" spans="1:9" x14ac:dyDescent="0.25">
      <c r="A4" s="191" t="s">
        <v>290</v>
      </c>
      <c r="B4" s="191"/>
      <c r="C4" s="191"/>
      <c r="D4" s="189"/>
      <c r="E4" s="189"/>
      <c r="F4" s="191"/>
      <c r="G4" s="191"/>
      <c r="H4" s="191"/>
      <c r="I4" s="189"/>
    </row>
    <row r="5" spans="1:9" x14ac:dyDescent="0.25">
      <c r="A5" s="191"/>
      <c r="B5" s="191"/>
      <c r="C5" s="191"/>
      <c r="D5" s="189"/>
      <c r="E5" s="189"/>
      <c r="F5" s="191"/>
      <c r="G5" s="191"/>
      <c r="H5" s="191"/>
      <c r="I5" s="189"/>
    </row>
    <row r="6" spans="1:9" x14ac:dyDescent="0.25">
      <c r="A6" s="191"/>
      <c r="B6" s="192"/>
      <c r="C6" s="1013" t="s">
        <v>291</v>
      </c>
      <c r="D6" s="1002"/>
      <c r="E6" s="189"/>
      <c r="F6" s="191"/>
      <c r="G6" s="905"/>
      <c r="H6" s="1001"/>
      <c r="I6" s="1002"/>
    </row>
    <row r="7" spans="1:9" x14ac:dyDescent="0.25">
      <c r="A7" s="191"/>
      <c r="B7" s="191"/>
      <c r="C7" s="191"/>
      <c r="D7" s="193"/>
      <c r="E7" s="189"/>
      <c r="F7" s="191"/>
      <c r="G7" s="191"/>
      <c r="H7" s="191"/>
      <c r="I7" s="193"/>
    </row>
    <row r="8" spans="1:9" ht="13.8" x14ac:dyDescent="0.25">
      <c r="A8" s="191"/>
      <c r="B8" s="194"/>
      <c r="C8" s="189"/>
      <c r="D8" s="189"/>
      <c r="E8" s="189"/>
      <c r="F8" s="191"/>
      <c r="G8" s="191"/>
      <c r="H8" s="189"/>
      <c r="I8" s="189"/>
    </row>
    <row r="9" spans="1:9" x14ac:dyDescent="0.25">
      <c r="A9" s="191"/>
      <c r="B9" s="191"/>
      <c r="C9" s="191"/>
      <c r="D9" s="193"/>
      <c r="E9" s="189"/>
      <c r="F9" s="191"/>
      <c r="G9" s="191"/>
      <c r="H9" s="191"/>
      <c r="I9" s="193"/>
    </row>
    <row r="10" spans="1:9" x14ac:dyDescent="0.25">
      <c r="A10" s="191" t="s">
        <v>292</v>
      </c>
      <c r="B10" s="191"/>
      <c r="C10" s="191"/>
      <c r="D10" s="193"/>
      <c r="E10" s="189"/>
      <c r="F10" s="191"/>
      <c r="G10" s="191"/>
      <c r="H10" s="191"/>
      <c r="I10" s="193"/>
    </row>
    <row r="11" spans="1:9" x14ac:dyDescent="0.25">
      <c r="A11" s="191"/>
      <c r="B11" s="191"/>
      <c r="C11" s="191"/>
      <c r="D11" s="193"/>
      <c r="E11" s="189"/>
      <c r="F11" s="191"/>
      <c r="G11" s="191"/>
      <c r="H11" s="191"/>
      <c r="I11" s="193"/>
    </row>
    <row r="12" spans="1:9" x14ac:dyDescent="0.25">
      <c r="A12" s="191"/>
      <c r="B12" s="195"/>
      <c r="C12" s="1013" t="s">
        <v>294</v>
      </c>
      <c r="D12" s="1002"/>
      <c r="E12" s="189"/>
      <c r="F12" s="191"/>
      <c r="G12" s="905"/>
      <c r="H12" s="1001"/>
      <c r="I12" s="1001"/>
    </row>
    <row r="13" spans="1:9" x14ac:dyDescent="0.25">
      <c r="A13" s="191"/>
      <c r="B13" s="191"/>
      <c r="C13" s="191"/>
      <c r="D13" s="193"/>
      <c r="E13" s="189"/>
      <c r="F13" s="191"/>
      <c r="G13" s="191"/>
      <c r="H13" s="191"/>
      <c r="I13" s="193"/>
    </row>
    <row r="14" spans="1:9" x14ac:dyDescent="0.25">
      <c r="A14" s="191"/>
      <c r="B14" s="196"/>
      <c r="C14" s="1013" t="s">
        <v>293</v>
      </c>
      <c r="D14" s="1002"/>
      <c r="E14" s="189"/>
      <c r="F14" s="191"/>
      <c r="G14" s="905"/>
      <c r="H14" s="1001"/>
      <c r="I14" s="1001"/>
    </row>
    <row r="15" spans="1:9" x14ac:dyDescent="0.25">
      <c r="A15" s="191"/>
      <c r="B15" s="191"/>
      <c r="C15" s="191"/>
      <c r="D15" s="189"/>
      <c r="E15" s="189"/>
      <c r="F15" s="191"/>
      <c r="G15" s="191"/>
      <c r="H15" s="191"/>
      <c r="I15" s="189"/>
    </row>
    <row r="16" spans="1:9" x14ac:dyDescent="0.25">
      <c r="A16" s="190" t="s">
        <v>231</v>
      </c>
      <c r="B16" s="190"/>
      <c r="C16" s="190"/>
      <c r="D16" s="189"/>
      <c r="E16" s="189"/>
      <c r="F16" s="190"/>
      <c r="G16" s="191"/>
      <c r="H16" s="190"/>
      <c r="I16" s="189"/>
    </row>
    <row r="17" spans="1:9" x14ac:dyDescent="0.25">
      <c r="A17" s="190"/>
      <c r="B17" s="190"/>
      <c r="C17" s="190"/>
      <c r="D17" s="189"/>
      <c r="E17" s="189"/>
      <c r="F17" s="190"/>
      <c r="G17" s="191"/>
      <c r="H17" s="190"/>
      <c r="I17" s="189"/>
    </row>
    <row r="18" spans="1:9" x14ac:dyDescent="0.25">
      <c r="A18" s="906" t="s">
        <v>243</v>
      </c>
      <c r="B18" s="189" t="s">
        <v>244</v>
      </c>
      <c r="C18" s="189"/>
      <c r="D18" s="189"/>
      <c r="E18" s="189"/>
      <c r="F18" s="191"/>
      <c r="G18" s="189"/>
      <c r="H18" s="189"/>
      <c r="I18" s="189"/>
    </row>
    <row r="19" spans="1:9" x14ac:dyDescent="0.25">
      <c r="A19" s="24" t="s">
        <v>356</v>
      </c>
      <c r="B19" s="25" t="s">
        <v>357</v>
      </c>
      <c r="C19" s="189"/>
      <c r="D19" s="189"/>
      <c r="E19" s="189"/>
      <c r="F19" s="24"/>
      <c r="G19" s="25"/>
      <c r="H19" s="189"/>
      <c r="I19" s="189"/>
    </row>
    <row r="20" spans="1:9" x14ac:dyDescent="0.25">
      <c r="A20" s="906" t="s">
        <v>604</v>
      </c>
      <c r="B20" s="25" t="s">
        <v>605</v>
      </c>
      <c r="C20" s="189"/>
      <c r="D20" s="189"/>
      <c r="E20" s="189"/>
      <c r="F20" s="191"/>
      <c r="G20" s="25"/>
      <c r="H20" s="189"/>
      <c r="I20" s="189"/>
    </row>
    <row r="21" spans="1:9" x14ac:dyDescent="0.25">
      <c r="A21" s="906" t="s">
        <v>606</v>
      </c>
      <c r="B21" s="25" t="s">
        <v>607</v>
      </c>
      <c r="C21" s="189"/>
      <c r="D21" s="189"/>
      <c r="E21" s="189"/>
      <c r="F21" s="191"/>
      <c r="G21" s="25"/>
      <c r="H21" s="189"/>
      <c r="I21" s="189"/>
    </row>
    <row r="22" spans="1:9" x14ac:dyDescent="0.25">
      <c r="A22" s="906" t="s">
        <v>253</v>
      </c>
      <c r="B22" s="189" t="s">
        <v>254</v>
      </c>
      <c r="C22" s="189"/>
      <c r="D22" s="189"/>
      <c r="E22" s="189"/>
      <c r="F22" s="191"/>
      <c r="G22" s="189"/>
      <c r="H22" s="189"/>
      <c r="I22" s="189"/>
    </row>
    <row r="23" spans="1:9" x14ac:dyDescent="0.25">
      <c r="A23" s="906" t="s">
        <v>558</v>
      </c>
      <c r="B23" s="189" t="s">
        <v>559</v>
      </c>
      <c r="C23" s="189"/>
      <c r="D23" s="189"/>
      <c r="E23" s="189"/>
      <c r="F23" s="191"/>
      <c r="G23" s="189"/>
      <c r="H23" s="189"/>
      <c r="I23" s="189"/>
    </row>
    <row r="24" spans="1:9" x14ac:dyDescent="0.25">
      <c r="A24" s="906" t="s">
        <v>267</v>
      </c>
      <c r="B24" s="189" t="s">
        <v>298</v>
      </c>
      <c r="C24" s="189"/>
      <c r="D24" s="189"/>
      <c r="E24" s="189"/>
      <c r="F24" s="191"/>
      <c r="G24" s="189"/>
      <c r="H24" s="189"/>
      <c r="I24" s="189"/>
    </row>
    <row r="25" spans="1:9" x14ac:dyDescent="0.25">
      <c r="A25" s="906" t="s">
        <v>551</v>
      </c>
      <c r="B25" s="189" t="s">
        <v>552</v>
      </c>
      <c r="C25" s="189"/>
      <c r="D25" s="189"/>
      <c r="E25" s="189"/>
      <c r="F25" s="191"/>
      <c r="G25" s="189"/>
      <c r="H25" s="189"/>
      <c r="I25" s="189"/>
    </row>
    <row r="26" spans="1:9" x14ac:dyDescent="0.25">
      <c r="A26" s="906" t="s">
        <v>609</v>
      </c>
      <c r="B26" s="189" t="s">
        <v>610</v>
      </c>
      <c r="C26" s="189"/>
      <c r="D26" s="189"/>
      <c r="E26" s="189"/>
      <c r="F26" s="191"/>
      <c r="G26" s="189"/>
      <c r="H26" s="189"/>
      <c r="I26" s="189"/>
    </row>
    <row r="27" spans="1:9" x14ac:dyDescent="0.25">
      <c r="A27" s="906" t="s">
        <v>602</v>
      </c>
      <c r="B27" s="189" t="s">
        <v>603</v>
      </c>
      <c r="C27" s="189"/>
      <c r="D27" s="189"/>
      <c r="E27" s="189"/>
      <c r="F27" s="191"/>
      <c r="G27" s="189"/>
      <c r="H27" s="189"/>
      <c r="I27" s="189"/>
    </row>
    <row r="28" spans="1:9" x14ac:dyDescent="0.25">
      <c r="A28" s="907" t="s">
        <v>245</v>
      </c>
      <c r="B28" s="189" t="s">
        <v>232</v>
      </c>
      <c r="C28" s="189"/>
      <c r="D28" s="189"/>
      <c r="E28" s="189"/>
      <c r="F28" s="197"/>
      <c r="G28" s="189"/>
      <c r="H28" s="189"/>
      <c r="I28" s="189"/>
    </row>
    <row r="29" spans="1:9" x14ac:dyDescent="0.25">
      <c r="A29" s="197"/>
      <c r="B29" s="189"/>
      <c r="C29" s="189"/>
      <c r="D29" s="189"/>
      <c r="E29" s="189"/>
      <c r="F29" s="197"/>
      <c r="G29" s="189"/>
      <c r="H29" s="189"/>
      <c r="I29" s="189"/>
    </row>
    <row r="30" spans="1:9" x14ac:dyDescent="0.25">
      <c r="A30" s="686" t="s">
        <v>573</v>
      </c>
      <c r="B30" s="191"/>
      <c r="C30" s="191"/>
      <c r="D30" s="189"/>
      <c r="E30" s="189"/>
      <c r="F30" s="686"/>
      <c r="G30" s="191"/>
      <c r="H30" s="191"/>
      <c r="I30" s="189"/>
    </row>
    <row r="31" spans="1:9" ht="12.75" customHeight="1" x14ac:dyDescent="0.25">
      <c r="A31" s="998" t="s">
        <v>617</v>
      </c>
      <c r="B31" s="998"/>
      <c r="C31" s="998"/>
      <c r="D31" s="998"/>
      <c r="E31" s="189"/>
      <c r="F31" s="998"/>
      <c r="G31" s="998"/>
      <c r="H31" s="998"/>
      <c r="I31" s="998"/>
    </row>
    <row r="32" spans="1:9" ht="3" customHeight="1" x14ac:dyDescent="0.25">
      <c r="A32" s="1003"/>
      <c r="B32" s="1003"/>
      <c r="C32" s="1003"/>
      <c r="D32" s="1003"/>
      <c r="E32" s="189"/>
      <c r="F32" s="1003"/>
      <c r="G32" s="1003"/>
      <c r="H32" s="1003"/>
      <c r="I32" s="1003"/>
    </row>
    <row r="33" spans="1:9" ht="12.75" hidden="1" customHeight="1" x14ac:dyDescent="0.25">
      <c r="A33" s="1003"/>
      <c r="B33" s="1003"/>
      <c r="C33" s="1003"/>
      <c r="D33" s="1003"/>
      <c r="E33" s="189"/>
      <c r="F33" s="1003"/>
      <c r="G33" s="1003"/>
      <c r="H33" s="1003"/>
      <c r="I33" s="1003"/>
    </row>
    <row r="34" spans="1:9" ht="12.75" customHeight="1" x14ac:dyDescent="0.25">
      <c r="A34" s="1004" t="s">
        <v>954</v>
      </c>
      <c r="B34" s="1004"/>
      <c r="C34" s="1004"/>
      <c r="D34" s="1004"/>
      <c r="E34" s="189"/>
      <c r="F34" s="1004"/>
      <c r="G34" s="1004"/>
      <c r="H34" s="1004"/>
      <c r="I34" s="1004"/>
    </row>
    <row r="35" spans="1:9" ht="12.75" customHeight="1" x14ac:dyDescent="0.25">
      <c r="A35" s="1005" t="s">
        <v>611</v>
      </c>
      <c r="B35" s="1005"/>
      <c r="C35" s="1005"/>
      <c r="D35" s="1005"/>
      <c r="E35" s="189"/>
      <c r="F35" s="1005"/>
      <c r="G35" s="1005"/>
      <c r="H35" s="1005"/>
      <c r="I35" s="1005"/>
    </row>
    <row r="37" spans="1:9" x14ac:dyDescent="0.25">
      <c r="A37" s="686" t="s">
        <v>695</v>
      </c>
      <c r="B37" s="471"/>
      <c r="C37" s="471"/>
      <c r="D37" s="471"/>
      <c r="E37" s="189"/>
      <c r="F37" s="686"/>
      <c r="G37" s="471"/>
      <c r="H37" s="471"/>
      <c r="I37" s="471"/>
    </row>
    <row r="38" spans="1:9" ht="12.75" customHeight="1" x14ac:dyDescent="0.25">
      <c r="A38" s="998" t="s">
        <v>707</v>
      </c>
      <c r="B38" s="998"/>
      <c r="C38" s="998"/>
      <c r="D38" s="998"/>
      <c r="E38" s="189"/>
      <c r="F38" s="998"/>
      <c r="G38" s="998"/>
      <c r="H38" s="998"/>
      <c r="I38" s="998"/>
    </row>
    <row r="39" spans="1:9" x14ac:dyDescent="0.25">
      <c r="A39" s="673"/>
      <c r="B39" s="673"/>
      <c r="C39" s="673"/>
      <c r="D39" s="673"/>
      <c r="E39" s="189"/>
      <c r="F39" s="673"/>
      <c r="G39" s="673"/>
      <c r="H39" s="673"/>
      <c r="I39" s="673"/>
    </row>
    <row r="40" spans="1:9" ht="12.75" customHeight="1" x14ac:dyDescent="0.25">
      <c r="A40" s="1000" t="s">
        <v>725</v>
      </c>
      <c r="B40" s="1000"/>
      <c r="C40" s="1000"/>
      <c r="D40" s="1000"/>
      <c r="E40" s="189"/>
      <c r="F40" s="1000"/>
      <c r="G40" s="1000"/>
      <c r="H40" s="1000"/>
      <c r="I40" s="1000"/>
    </row>
    <row r="41" spans="1:9" x14ac:dyDescent="0.25">
      <c r="A41" s="673"/>
      <c r="B41" s="673"/>
      <c r="C41" s="673"/>
      <c r="D41" s="673"/>
      <c r="E41" s="189"/>
      <c r="F41" s="673"/>
      <c r="G41" s="673"/>
      <c r="H41" s="673"/>
      <c r="I41" s="673"/>
    </row>
    <row r="42" spans="1:9" ht="12.75" customHeight="1" x14ac:dyDescent="0.25">
      <c r="A42" s="993" t="s">
        <v>739</v>
      </c>
      <c r="B42" s="993"/>
      <c r="C42" s="993"/>
      <c r="D42" s="403"/>
      <c r="E42" s="698"/>
      <c r="F42" s="993"/>
      <c r="G42" s="993"/>
      <c r="H42" s="993"/>
      <c r="I42" s="403"/>
    </row>
    <row r="43" spans="1:9" ht="12.75" customHeight="1" x14ac:dyDescent="0.25">
      <c r="A43" s="1000" t="s">
        <v>829</v>
      </c>
      <c r="B43" s="1000"/>
      <c r="C43" s="1000"/>
      <c r="D43" s="1000"/>
      <c r="E43" s="698"/>
      <c r="F43" s="1000"/>
      <c r="G43" s="1000"/>
      <c r="H43" s="1000"/>
      <c r="I43" s="1000"/>
    </row>
    <row r="44" spans="1:9" ht="12.75" customHeight="1" x14ac:dyDescent="0.25">
      <c r="A44" s="1008" t="s">
        <v>830</v>
      </c>
      <c r="B44" s="1008"/>
      <c r="C44" s="1008"/>
      <c r="D44" s="1008"/>
      <c r="E44" s="698"/>
      <c r="F44" s="1008"/>
      <c r="G44" s="1008"/>
      <c r="H44" s="1008"/>
      <c r="I44" s="1008"/>
    </row>
    <row r="45" spans="1:9" x14ac:dyDescent="0.25">
      <c r="A45" s="998"/>
      <c r="B45" s="998"/>
      <c r="C45" s="998"/>
      <c r="D45" s="998"/>
      <c r="E45" s="698"/>
      <c r="F45" s="998"/>
      <c r="G45" s="998"/>
      <c r="H45" s="998"/>
      <c r="I45" s="998"/>
    </row>
    <row r="46" spans="1:9" x14ac:dyDescent="0.25">
      <c r="A46" s="686" t="s">
        <v>619</v>
      </c>
      <c r="B46" s="191"/>
      <c r="C46" s="191"/>
      <c r="D46" s="189"/>
      <c r="E46" s="189"/>
      <c r="F46" s="686"/>
      <c r="G46" s="191"/>
      <c r="H46" s="191"/>
      <c r="I46" s="189"/>
    </row>
    <row r="47" spans="1:9" ht="12.75" customHeight="1" x14ac:dyDescent="0.25">
      <c r="A47" s="998" t="s">
        <v>708</v>
      </c>
      <c r="B47" s="998"/>
      <c r="C47" s="998"/>
      <c r="D47" s="998"/>
      <c r="E47" s="189"/>
      <c r="F47" s="998"/>
      <c r="G47" s="998"/>
      <c r="H47" s="998"/>
      <c r="I47" s="998"/>
    </row>
    <row r="48" spans="1:9" x14ac:dyDescent="0.25">
      <c r="A48" s="191"/>
      <c r="B48" s="191"/>
      <c r="C48" s="191"/>
      <c r="D48" s="189"/>
      <c r="E48" s="189"/>
      <c r="F48" s="191"/>
      <c r="G48" s="191"/>
      <c r="H48" s="191"/>
      <c r="I48" s="189"/>
    </row>
    <row r="49" spans="1:9" x14ac:dyDescent="0.25">
      <c r="A49" s="686" t="s">
        <v>702</v>
      </c>
      <c r="B49" s="191"/>
      <c r="C49" s="191"/>
      <c r="D49" s="189"/>
      <c r="E49" s="189"/>
      <c r="F49" s="686"/>
      <c r="G49" s="191"/>
      <c r="H49" s="191"/>
      <c r="I49" s="189"/>
    </row>
    <row r="50" spans="1:9" ht="12.75" customHeight="1" x14ac:dyDescent="0.25">
      <c r="A50" s="998" t="s">
        <v>703</v>
      </c>
      <c r="B50" s="998"/>
      <c r="C50" s="998"/>
      <c r="D50" s="998"/>
      <c r="E50" s="189"/>
      <c r="F50" s="998"/>
      <c r="G50" s="998"/>
      <c r="H50" s="998"/>
      <c r="I50" s="998"/>
    </row>
    <row r="51" spans="1:9" x14ac:dyDescent="0.25">
      <c r="A51" s="191"/>
      <c r="B51" s="191"/>
      <c r="C51" s="191"/>
      <c r="D51" s="189"/>
      <c r="E51" s="189"/>
      <c r="F51" s="191"/>
      <c r="G51" s="191"/>
      <c r="H51" s="191"/>
      <c r="I51" s="189"/>
    </row>
    <row r="52" spans="1:9" x14ac:dyDescent="0.25">
      <c r="A52" s="686" t="s">
        <v>234</v>
      </c>
      <c r="B52" s="190"/>
      <c r="C52" s="190"/>
      <c r="D52" s="189"/>
      <c r="E52" s="189"/>
      <c r="F52" s="686"/>
      <c r="G52" s="190"/>
      <c r="H52" s="190"/>
      <c r="I52" s="189"/>
    </row>
    <row r="53" spans="1:9" ht="12.75" customHeight="1" x14ac:dyDescent="0.25">
      <c r="A53" s="998" t="s">
        <v>618</v>
      </c>
      <c r="B53" s="998"/>
      <c r="C53" s="998"/>
      <c r="D53" s="998"/>
      <c r="E53" s="404"/>
      <c r="F53" s="998"/>
      <c r="G53" s="998"/>
      <c r="H53" s="998"/>
      <c r="I53" s="998"/>
    </row>
    <row r="54" spans="1:9" x14ac:dyDescent="0.25">
      <c r="A54" s="191"/>
      <c r="B54" s="191"/>
      <c r="C54" s="191"/>
      <c r="D54" s="189"/>
      <c r="E54" s="189"/>
      <c r="F54" s="191"/>
      <c r="G54" s="191"/>
      <c r="H54" s="191"/>
      <c r="I54" s="189"/>
    </row>
    <row r="55" spans="1:9" ht="12.75" customHeight="1" x14ac:dyDescent="0.25">
      <c r="A55" s="686" t="s">
        <v>973</v>
      </c>
      <c r="B55" s="686"/>
      <c r="C55" s="686"/>
      <c r="D55" s="686"/>
      <c r="E55" s="189"/>
      <c r="F55" s="999"/>
      <c r="G55" s="999"/>
      <c r="H55" s="999"/>
      <c r="I55" s="999"/>
    </row>
    <row r="56" spans="1:9" ht="37.5" customHeight="1" x14ac:dyDescent="0.25">
      <c r="A56" s="999" t="s">
        <v>972</v>
      </c>
      <c r="B56" s="999"/>
      <c r="C56" s="999"/>
      <c r="D56" s="999"/>
      <c r="E56" s="999"/>
      <c r="F56" s="191"/>
      <c r="G56" s="191"/>
      <c r="H56" s="191"/>
      <c r="I56" s="189"/>
    </row>
    <row r="57" spans="1:9" ht="14.25" customHeight="1" x14ac:dyDescent="0.25">
      <c r="A57" s="686"/>
      <c r="B57" s="191"/>
      <c r="C57" s="191"/>
      <c r="D57" s="189"/>
      <c r="F57" s="686"/>
      <c r="G57" s="191"/>
      <c r="H57" s="191"/>
      <c r="I57" s="189"/>
    </row>
    <row r="58" spans="1:9" ht="12.75" customHeight="1" x14ac:dyDescent="0.25">
      <c r="A58" s="686" t="s">
        <v>325</v>
      </c>
      <c r="B58" s="686"/>
      <c r="C58" s="686"/>
      <c r="D58" s="686"/>
      <c r="F58" s="999"/>
      <c r="G58" s="999"/>
      <c r="H58" s="999"/>
      <c r="I58" s="999"/>
    </row>
    <row r="59" spans="1:9" ht="38.25" customHeight="1" x14ac:dyDescent="0.25">
      <c r="A59" s="999" t="s">
        <v>743</v>
      </c>
      <c r="B59" s="999"/>
      <c r="C59" s="999"/>
      <c r="D59" s="999"/>
      <c r="E59" s="999"/>
      <c r="F59" s="404"/>
      <c r="G59" s="404"/>
      <c r="H59" s="404"/>
      <c r="I59" s="404"/>
    </row>
    <row r="60" spans="1:9" ht="12.75" customHeight="1" x14ac:dyDescent="0.25">
      <c r="A60" s="913" t="s">
        <v>319</v>
      </c>
      <c r="B60" s="193" t="s">
        <v>326</v>
      </c>
      <c r="C60" s="191"/>
      <c r="D60" s="189"/>
      <c r="E60" s="189"/>
      <c r="F60" s="686"/>
      <c r="G60" s="191"/>
      <c r="H60" s="191"/>
      <c r="I60" s="189"/>
    </row>
    <row r="61" spans="1:9" ht="29.25" customHeight="1" x14ac:dyDescent="0.25">
      <c r="A61" s="1007" t="s">
        <v>544</v>
      </c>
      <c r="B61" s="1007"/>
      <c r="C61" s="1007"/>
      <c r="D61" s="1007"/>
      <c r="E61" s="1007"/>
      <c r="F61" s="1007"/>
      <c r="G61" s="1007"/>
      <c r="H61" s="1007"/>
      <c r="I61" s="1007"/>
    </row>
    <row r="62" spans="1:9" ht="8.25" customHeight="1" x14ac:dyDescent="0.25">
      <c r="A62" s="198"/>
      <c r="B62" s="991"/>
      <c r="C62" s="991"/>
      <c r="D62" s="991"/>
      <c r="E62" s="189"/>
      <c r="F62" s="198"/>
      <c r="G62" s="991"/>
      <c r="H62" s="991"/>
      <c r="I62" s="991"/>
    </row>
    <row r="63" spans="1:9" x14ac:dyDescent="0.25">
      <c r="A63" s="992" t="s">
        <v>327</v>
      </c>
      <c r="B63" s="992"/>
      <c r="C63" s="992"/>
      <c r="D63" s="403"/>
      <c r="E63" s="189"/>
      <c r="F63" s="993"/>
      <c r="G63" s="993"/>
      <c r="H63" s="993"/>
      <c r="I63" s="403"/>
    </row>
    <row r="64" spans="1:9" x14ac:dyDescent="0.25">
      <c r="A64" s="191" t="s">
        <v>328</v>
      </c>
      <c r="B64" s="191"/>
      <c r="C64" s="191"/>
      <c r="D64" s="189"/>
      <c r="E64" s="189"/>
      <c r="F64" s="191"/>
      <c r="G64" s="191"/>
      <c r="H64" s="191"/>
      <c r="I64" s="189"/>
    </row>
    <row r="65" spans="1:9" ht="38.25" customHeight="1" x14ac:dyDescent="0.25">
      <c r="A65" s="994" t="s">
        <v>329</v>
      </c>
      <c r="B65" s="994"/>
      <c r="C65" s="994"/>
      <c r="D65" s="994"/>
      <c r="E65" s="994"/>
      <c r="F65" s="190"/>
      <c r="G65" s="191"/>
      <c r="H65" s="191"/>
      <c r="I65" s="189"/>
    </row>
    <row r="66" spans="1:9" ht="27" customHeight="1" x14ac:dyDescent="0.25">
      <c r="A66" s="994" t="s">
        <v>545</v>
      </c>
      <c r="B66" s="994"/>
      <c r="C66" s="994"/>
      <c r="D66" s="994"/>
      <c r="E66" s="994"/>
      <c r="F66" s="190"/>
      <c r="G66" s="191"/>
      <c r="H66" s="191"/>
      <c r="I66" s="189"/>
    </row>
    <row r="67" spans="1:9" x14ac:dyDescent="0.25">
      <c r="A67" s="993" t="s">
        <v>330</v>
      </c>
      <c r="B67" s="993"/>
      <c r="C67" s="993"/>
      <c r="D67" s="993"/>
      <c r="E67" s="189"/>
      <c r="F67" s="993"/>
      <c r="G67" s="993"/>
      <c r="H67" s="993"/>
      <c r="I67" s="993"/>
    </row>
    <row r="68" spans="1:9" x14ac:dyDescent="0.25">
      <c r="A68" s="993" t="s">
        <v>331</v>
      </c>
      <c r="B68" s="993"/>
      <c r="C68" s="993"/>
      <c r="D68" s="993"/>
      <c r="E68" s="189"/>
      <c r="F68" s="995"/>
      <c r="G68" s="995"/>
      <c r="H68" s="995"/>
      <c r="I68" s="995"/>
    </row>
    <row r="69" spans="1:9" ht="27" customHeight="1" x14ac:dyDescent="0.25">
      <c r="A69" s="998" t="s">
        <v>332</v>
      </c>
      <c r="B69" s="998"/>
      <c r="C69" s="998"/>
      <c r="D69" s="998"/>
      <c r="E69" s="998"/>
      <c r="F69" s="1006"/>
      <c r="G69" s="1006"/>
      <c r="H69" s="1006"/>
      <c r="I69" s="1006"/>
    </row>
    <row r="70" spans="1:9" ht="40.5" customHeight="1" x14ac:dyDescent="0.25">
      <c r="A70" s="994" t="s">
        <v>546</v>
      </c>
      <c r="B70" s="994"/>
      <c r="C70" s="994"/>
      <c r="D70" s="994"/>
      <c r="E70" s="994"/>
      <c r="F70" s="190"/>
      <c r="G70" s="191"/>
      <c r="H70" s="191"/>
      <c r="I70" s="189"/>
    </row>
    <row r="71" spans="1:9" ht="12.75" customHeight="1" x14ac:dyDescent="0.25">
      <c r="A71" s="997" t="s">
        <v>317</v>
      </c>
      <c r="B71" s="997"/>
      <c r="C71" s="997"/>
      <c r="D71" s="997"/>
      <c r="E71" s="189"/>
      <c r="F71" s="997"/>
      <c r="G71" s="997"/>
      <c r="H71" s="997"/>
      <c r="I71" s="997"/>
    </row>
    <row r="72" spans="1:9" x14ac:dyDescent="0.25">
      <c r="A72" s="995"/>
      <c r="B72" s="995"/>
      <c r="C72" s="995"/>
      <c r="D72" s="995"/>
      <c r="E72" s="189"/>
      <c r="F72" s="995"/>
      <c r="G72" s="995"/>
      <c r="H72" s="995"/>
      <c r="I72" s="995"/>
    </row>
    <row r="73" spans="1:9" ht="17.25" customHeight="1" x14ac:dyDescent="0.25">
      <c r="A73" s="996" t="s">
        <v>589</v>
      </c>
      <c r="B73" s="996"/>
      <c r="C73" s="996"/>
      <c r="D73" s="996"/>
      <c r="E73" s="189"/>
      <c r="F73" s="993"/>
      <c r="G73" s="993"/>
      <c r="H73" s="993"/>
      <c r="I73" s="993"/>
    </row>
    <row r="74" spans="1:9" ht="113.25" customHeight="1" x14ac:dyDescent="0.25">
      <c r="A74" s="999" t="s">
        <v>726</v>
      </c>
      <c r="B74" s="999"/>
      <c r="C74" s="999"/>
      <c r="D74" s="999"/>
      <c r="E74" s="999"/>
      <c r="F74" s="191"/>
      <c r="G74" s="191"/>
      <c r="H74" s="191"/>
      <c r="I74" s="189"/>
    </row>
    <row r="75" spans="1:9" x14ac:dyDescent="0.25">
      <c r="A75" s="190"/>
      <c r="B75" s="191"/>
      <c r="C75" s="191"/>
      <c r="D75" s="189"/>
      <c r="E75" s="189"/>
      <c r="F75" s="190"/>
      <c r="G75" s="191"/>
      <c r="H75" s="191"/>
      <c r="I75" s="189"/>
    </row>
    <row r="76" spans="1:9" x14ac:dyDescent="0.25">
      <c r="A76" s="993"/>
      <c r="B76" s="993"/>
      <c r="C76" s="993"/>
      <c r="D76" s="993"/>
      <c r="E76" s="189"/>
      <c r="F76" s="993"/>
      <c r="G76" s="993"/>
      <c r="H76" s="993"/>
      <c r="I76" s="993"/>
    </row>
    <row r="77" spans="1:9" x14ac:dyDescent="0.25">
      <c r="A77" s="993"/>
      <c r="B77" s="993"/>
      <c r="C77" s="993"/>
      <c r="D77" s="993"/>
      <c r="E77" s="189"/>
      <c r="F77" s="993"/>
      <c r="G77" s="993"/>
      <c r="H77" s="993"/>
      <c r="I77" s="993"/>
    </row>
    <row r="78" spans="1:9" x14ac:dyDescent="0.25">
      <c r="A78" s="993"/>
      <c r="B78" s="993"/>
      <c r="C78" s="993"/>
      <c r="D78" s="993"/>
      <c r="E78" s="189"/>
      <c r="F78" s="993"/>
      <c r="G78" s="993"/>
      <c r="H78" s="993"/>
      <c r="I78" s="993"/>
    </row>
    <row r="79" spans="1:9" x14ac:dyDescent="0.25">
      <c r="A79" s="993"/>
      <c r="B79" s="993"/>
      <c r="C79" s="993"/>
      <c r="D79" s="993"/>
      <c r="E79" s="189"/>
      <c r="F79" s="993"/>
      <c r="G79" s="993"/>
      <c r="H79" s="993"/>
      <c r="I79" s="993"/>
    </row>
    <row r="80" spans="1:9" x14ac:dyDescent="0.25">
      <c r="A80" s="993"/>
      <c r="B80" s="993"/>
      <c r="C80" s="993"/>
      <c r="D80" s="993"/>
      <c r="E80" s="189"/>
      <c r="F80" s="993"/>
      <c r="G80" s="993"/>
      <c r="H80" s="993"/>
      <c r="I80" s="993"/>
    </row>
    <row r="81" spans="1:9" x14ac:dyDescent="0.25">
      <c r="A81" s="993"/>
      <c r="B81" s="993"/>
      <c r="C81" s="993"/>
      <c r="D81" s="993"/>
      <c r="E81" s="189"/>
      <c r="F81" s="993"/>
      <c r="G81" s="993"/>
      <c r="H81" s="993"/>
      <c r="I81" s="993"/>
    </row>
    <row r="82" spans="1:9" x14ac:dyDescent="0.25">
      <c r="A82" s="191"/>
      <c r="B82" s="191"/>
      <c r="C82" s="191"/>
      <c r="D82" s="189"/>
      <c r="E82" s="189"/>
      <c r="F82" s="191"/>
      <c r="G82" s="191"/>
      <c r="H82" s="191"/>
      <c r="I82" s="189"/>
    </row>
    <row r="83" spans="1:9" x14ac:dyDescent="0.25">
      <c r="A83" s="191"/>
      <c r="B83" s="191"/>
      <c r="C83" s="191"/>
      <c r="D83" s="189"/>
      <c r="E83" s="189"/>
      <c r="F83" s="191"/>
      <c r="G83" s="191"/>
      <c r="H83" s="191"/>
      <c r="I83" s="189"/>
    </row>
    <row r="84" spans="1:9" x14ac:dyDescent="0.25">
      <c r="A84" s="191"/>
      <c r="B84" s="191"/>
      <c r="C84" s="191"/>
      <c r="D84" s="189"/>
      <c r="E84" s="189"/>
      <c r="F84" s="191"/>
      <c r="G84" s="191"/>
      <c r="H84" s="191"/>
      <c r="I84" s="189"/>
    </row>
    <row r="85" spans="1:9" x14ac:dyDescent="0.25">
      <c r="A85" s="191"/>
      <c r="B85" s="191"/>
      <c r="C85" s="191"/>
      <c r="D85" s="189"/>
      <c r="E85" s="189"/>
      <c r="F85" s="191"/>
      <c r="G85" s="191"/>
      <c r="H85" s="191"/>
      <c r="I85" s="189"/>
    </row>
    <row r="86" spans="1:9" x14ac:dyDescent="0.25">
      <c r="A86" s="191"/>
      <c r="B86" s="191"/>
      <c r="C86" s="191"/>
      <c r="D86" s="189"/>
      <c r="E86" s="189"/>
      <c r="F86" s="191"/>
      <c r="G86" s="191"/>
      <c r="H86" s="191"/>
      <c r="I86" s="189"/>
    </row>
    <row r="87" spans="1:9" x14ac:dyDescent="0.25">
      <c r="A87" s="191"/>
      <c r="B87" s="191"/>
      <c r="C87" s="191"/>
      <c r="D87" s="189"/>
      <c r="E87" s="189"/>
      <c r="F87" s="191"/>
      <c r="G87" s="191"/>
      <c r="H87" s="191"/>
      <c r="I87" s="189"/>
    </row>
    <row r="88" spans="1:9" x14ac:dyDescent="0.25">
      <c r="A88" s="191"/>
      <c r="B88" s="191"/>
      <c r="C88" s="191"/>
      <c r="D88" s="189"/>
      <c r="E88" s="189"/>
      <c r="F88" s="191"/>
      <c r="G88" s="191"/>
      <c r="H88" s="191"/>
      <c r="I88" s="189"/>
    </row>
    <row r="89" spans="1:9" x14ac:dyDescent="0.25">
      <c r="A89" s="191"/>
      <c r="B89" s="191"/>
      <c r="C89" s="191"/>
      <c r="D89" s="189"/>
      <c r="E89" s="189"/>
      <c r="F89" s="191"/>
      <c r="G89" s="191"/>
      <c r="H89" s="191"/>
      <c r="I89" s="189"/>
    </row>
    <row r="90" spans="1:9" x14ac:dyDescent="0.25">
      <c r="A90" s="191"/>
      <c r="B90" s="191"/>
      <c r="C90" s="191"/>
      <c r="D90" s="189"/>
      <c r="E90" s="189"/>
      <c r="F90" s="191"/>
      <c r="G90" s="191"/>
      <c r="H90" s="191"/>
      <c r="I90" s="189"/>
    </row>
    <row r="91" spans="1:9" x14ac:dyDescent="0.25">
      <c r="A91" s="191"/>
      <c r="B91" s="191"/>
      <c r="C91" s="191"/>
      <c r="D91" s="189"/>
      <c r="E91" s="189"/>
      <c r="F91" s="191"/>
      <c r="G91" s="191"/>
      <c r="H91" s="191"/>
      <c r="I91" s="189"/>
    </row>
    <row r="92" spans="1:9" x14ac:dyDescent="0.25">
      <c r="A92" s="191"/>
      <c r="B92" s="191"/>
      <c r="C92" s="191"/>
      <c r="D92" s="189"/>
      <c r="E92" s="189"/>
      <c r="F92" s="191"/>
      <c r="G92" s="191"/>
      <c r="H92" s="191"/>
      <c r="I92" s="189"/>
    </row>
    <row r="93" spans="1:9" x14ac:dyDescent="0.25">
      <c r="A93" s="191"/>
      <c r="B93" s="191"/>
      <c r="C93" s="191"/>
      <c r="D93" s="189"/>
      <c r="E93" s="189"/>
      <c r="F93" s="191"/>
      <c r="G93" s="191"/>
      <c r="H93" s="191"/>
      <c r="I93" s="189"/>
    </row>
    <row r="94" spans="1:9" x14ac:dyDescent="0.25">
      <c r="A94" s="191"/>
      <c r="B94" s="191"/>
      <c r="C94" s="191"/>
      <c r="D94" s="189"/>
      <c r="E94" s="189"/>
      <c r="F94" s="191"/>
      <c r="G94" s="191"/>
      <c r="H94" s="191"/>
      <c r="I94" s="189"/>
    </row>
    <row r="95" spans="1:9" x14ac:dyDescent="0.25">
      <c r="A95" s="191"/>
      <c r="B95" s="191"/>
      <c r="C95" s="191"/>
      <c r="D95" s="189"/>
      <c r="E95" s="189"/>
      <c r="F95" s="191"/>
      <c r="G95" s="191"/>
      <c r="H95" s="191"/>
      <c r="I95" s="189"/>
    </row>
    <row r="96" spans="1:9" x14ac:dyDescent="0.25">
      <c r="A96" s="191"/>
      <c r="B96" s="191"/>
      <c r="C96" s="191"/>
      <c r="D96" s="189"/>
      <c r="E96" s="189"/>
      <c r="F96" s="191"/>
      <c r="G96" s="191"/>
      <c r="H96" s="191"/>
      <c r="I96" s="189"/>
    </row>
    <row r="97" spans="1:9" x14ac:dyDescent="0.25">
      <c r="A97" s="191"/>
      <c r="B97" s="191"/>
      <c r="C97" s="191"/>
      <c r="D97" s="189"/>
      <c r="E97" s="189"/>
      <c r="F97" s="191"/>
      <c r="G97" s="191"/>
      <c r="H97" s="191"/>
      <c r="I97" s="189"/>
    </row>
    <row r="98" spans="1:9" x14ac:dyDescent="0.25">
      <c r="A98" s="191"/>
      <c r="B98" s="191"/>
      <c r="C98" s="191"/>
      <c r="D98" s="189"/>
      <c r="E98" s="189"/>
      <c r="F98" s="191"/>
      <c r="G98" s="191"/>
      <c r="H98" s="191"/>
      <c r="I98" s="189"/>
    </row>
    <row r="99" spans="1:9" x14ac:dyDescent="0.25">
      <c r="A99" s="191"/>
      <c r="B99" s="191"/>
      <c r="C99" s="191"/>
      <c r="D99" s="189"/>
      <c r="E99" s="189"/>
      <c r="F99" s="191"/>
      <c r="G99" s="191"/>
      <c r="H99" s="191"/>
      <c r="I99" s="189"/>
    </row>
    <row r="100" spans="1:9" x14ac:dyDescent="0.25">
      <c r="A100" s="191"/>
      <c r="B100" s="191"/>
      <c r="C100" s="191"/>
      <c r="D100" s="189"/>
      <c r="E100" s="189"/>
      <c r="F100" s="191"/>
      <c r="G100" s="191"/>
      <c r="H100" s="191"/>
      <c r="I100" s="189"/>
    </row>
    <row r="101" spans="1:9" x14ac:dyDescent="0.25">
      <c r="A101" s="191"/>
      <c r="B101" s="191"/>
      <c r="C101" s="191"/>
      <c r="D101" s="189"/>
      <c r="E101" s="189"/>
      <c r="F101" s="191"/>
      <c r="G101" s="191"/>
      <c r="H101" s="191"/>
      <c r="I101" s="189"/>
    </row>
    <row r="102" spans="1:9" x14ac:dyDescent="0.25">
      <c r="A102" s="191"/>
      <c r="B102" s="191"/>
      <c r="C102" s="191"/>
      <c r="D102" s="189"/>
      <c r="E102" s="189"/>
      <c r="F102" s="191"/>
      <c r="G102" s="191"/>
      <c r="H102" s="191"/>
      <c r="I102" s="189"/>
    </row>
    <row r="103" spans="1:9" x14ac:dyDescent="0.25">
      <c r="A103" s="191"/>
      <c r="B103" s="191"/>
      <c r="C103" s="191"/>
      <c r="D103" s="189"/>
      <c r="E103" s="189"/>
      <c r="F103" s="191"/>
      <c r="G103" s="191"/>
      <c r="H103" s="191"/>
      <c r="I103" s="189"/>
    </row>
    <row r="104" spans="1:9" x14ac:dyDescent="0.25">
      <c r="A104" s="191"/>
      <c r="B104" s="191"/>
      <c r="C104" s="191"/>
      <c r="D104" s="189"/>
      <c r="E104" s="189"/>
      <c r="F104" s="191"/>
      <c r="G104" s="191"/>
      <c r="H104" s="191"/>
      <c r="I104" s="189"/>
    </row>
    <row r="105" spans="1:9" x14ac:dyDescent="0.25">
      <c r="A105" s="191"/>
      <c r="B105" s="191"/>
      <c r="C105" s="191"/>
      <c r="D105" s="189"/>
      <c r="E105" s="189"/>
      <c r="F105" s="191"/>
      <c r="G105" s="191"/>
      <c r="H105" s="191"/>
      <c r="I105" s="189"/>
    </row>
    <row r="106" spans="1:9" x14ac:dyDescent="0.25">
      <c r="A106" s="191"/>
      <c r="B106" s="191"/>
      <c r="C106" s="191"/>
      <c r="D106" s="189"/>
      <c r="E106" s="189"/>
      <c r="F106" s="191"/>
      <c r="G106" s="191"/>
      <c r="H106" s="191"/>
      <c r="I106" s="189"/>
    </row>
    <row r="107" spans="1:9" x14ac:dyDescent="0.25">
      <c r="A107" s="191"/>
      <c r="B107" s="191"/>
      <c r="C107" s="191"/>
      <c r="D107" s="189"/>
      <c r="E107" s="189"/>
      <c r="F107" s="191"/>
      <c r="G107" s="191"/>
      <c r="H107" s="191"/>
      <c r="I107" s="189"/>
    </row>
    <row r="108" spans="1:9" x14ac:dyDescent="0.25">
      <c r="A108" s="191"/>
      <c r="B108" s="191"/>
      <c r="C108" s="191"/>
      <c r="D108" s="189"/>
      <c r="E108" s="189"/>
      <c r="F108" s="191"/>
      <c r="G108" s="191"/>
      <c r="H108" s="191"/>
      <c r="I108" s="189"/>
    </row>
    <row r="109" spans="1:9" x14ac:dyDescent="0.25">
      <c r="A109" s="191"/>
      <c r="B109" s="191"/>
      <c r="C109" s="191"/>
      <c r="D109" s="189"/>
      <c r="E109" s="189"/>
      <c r="F109" s="191"/>
      <c r="G109" s="191"/>
      <c r="H109" s="191"/>
      <c r="I109" s="189"/>
    </row>
    <row r="110" spans="1:9" x14ac:dyDescent="0.25">
      <c r="A110" s="191"/>
      <c r="B110" s="191"/>
      <c r="C110" s="191"/>
      <c r="D110" s="189"/>
      <c r="E110" s="189"/>
      <c r="F110" s="191"/>
      <c r="G110" s="191"/>
      <c r="H110" s="191"/>
      <c r="I110" s="189"/>
    </row>
    <row r="111" spans="1:9" x14ac:dyDescent="0.25">
      <c r="A111" s="191"/>
      <c r="B111" s="191"/>
      <c r="C111" s="191"/>
      <c r="D111" s="189"/>
      <c r="E111" s="189"/>
      <c r="F111" s="191"/>
      <c r="G111" s="191"/>
      <c r="H111" s="191"/>
      <c r="I111" s="189"/>
    </row>
    <row r="112" spans="1:9" x14ac:dyDescent="0.25">
      <c r="A112" s="191"/>
      <c r="B112" s="191"/>
      <c r="C112" s="191"/>
      <c r="D112" s="189"/>
      <c r="E112" s="189"/>
      <c r="F112" s="191"/>
      <c r="G112" s="191"/>
      <c r="H112" s="191"/>
      <c r="I112" s="189"/>
    </row>
    <row r="113" spans="1:9" x14ac:dyDescent="0.25">
      <c r="A113" s="191"/>
      <c r="B113" s="191"/>
      <c r="C113" s="191"/>
      <c r="D113" s="189"/>
      <c r="E113" s="189"/>
      <c r="F113" s="191"/>
      <c r="G113" s="191"/>
      <c r="H113" s="191"/>
      <c r="I113" s="189"/>
    </row>
    <row r="114" spans="1:9" x14ac:dyDescent="0.25">
      <c r="A114" s="191"/>
      <c r="B114" s="191"/>
      <c r="C114" s="191"/>
      <c r="D114" s="189"/>
      <c r="E114" s="189"/>
      <c r="F114" s="191"/>
      <c r="G114" s="191"/>
      <c r="H114" s="191"/>
      <c r="I114" s="189"/>
    </row>
    <row r="115" spans="1:9" x14ac:dyDescent="0.25">
      <c r="A115" s="191"/>
      <c r="B115" s="191"/>
      <c r="C115" s="191"/>
      <c r="D115" s="189"/>
      <c r="E115" s="189"/>
      <c r="F115" s="191"/>
      <c r="G115" s="191"/>
      <c r="H115" s="191"/>
      <c r="I115" s="189"/>
    </row>
    <row r="116" spans="1:9" x14ac:dyDescent="0.25">
      <c r="A116" s="191"/>
      <c r="B116" s="191"/>
      <c r="C116" s="191"/>
      <c r="D116" s="189"/>
      <c r="E116" s="189"/>
      <c r="F116" s="191"/>
      <c r="G116" s="191"/>
      <c r="H116" s="191"/>
      <c r="I116" s="189"/>
    </row>
  </sheetData>
  <sheetProtection algorithmName="SHA-512" hashValue="upBZG4uVy0N3sHlrUV2SmeJp45ORar+xaV/qGhw3oFsl2cGdy3/EntZKQlUAZWvfWbIPHG0gWLrfbBgFZWRuZQ==" saltValue="BdSycLJZ1woyOiGQhegS4A==" spinCount="100000" sheet="1" objects="1" scenarios="1"/>
  <mergeCells count="62">
    <mergeCell ref="A56:E56"/>
    <mergeCell ref="A59:E59"/>
    <mergeCell ref="A61:E61"/>
    <mergeCell ref="A1:B1"/>
    <mergeCell ref="C1:D1"/>
    <mergeCell ref="C6:D6"/>
    <mergeCell ref="C12:D12"/>
    <mergeCell ref="C14:D14"/>
    <mergeCell ref="A53:D53"/>
    <mergeCell ref="A32:D33"/>
    <mergeCell ref="A34:D34"/>
    <mergeCell ref="A35:D35"/>
    <mergeCell ref="A38:D38"/>
    <mergeCell ref="A40:D40"/>
    <mergeCell ref="A42:C42"/>
    <mergeCell ref="A43:D43"/>
    <mergeCell ref="A44:D44"/>
    <mergeCell ref="A45:D45"/>
    <mergeCell ref="A47:D47"/>
    <mergeCell ref="A50:D50"/>
    <mergeCell ref="F50:I50"/>
    <mergeCell ref="F53:I53"/>
    <mergeCell ref="F55:I55"/>
    <mergeCell ref="F58:I58"/>
    <mergeCell ref="G62:I62"/>
    <mergeCell ref="F42:H42"/>
    <mergeCell ref="F43:I43"/>
    <mergeCell ref="F44:I44"/>
    <mergeCell ref="F45:I45"/>
    <mergeCell ref="F47:I47"/>
    <mergeCell ref="A76:D81"/>
    <mergeCell ref="F76:I81"/>
    <mergeCell ref="A74:E74"/>
    <mergeCell ref="F40:I40"/>
    <mergeCell ref="H6:I6"/>
    <mergeCell ref="H12:I12"/>
    <mergeCell ref="H14:I14"/>
    <mergeCell ref="A31:D31"/>
    <mergeCell ref="F31:I31"/>
    <mergeCell ref="F32:I33"/>
    <mergeCell ref="F34:I34"/>
    <mergeCell ref="F35:I35"/>
    <mergeCell ref="F38:I38"/>
    <mergeCell ref="F69:I69"/>
    <mergeCell ref="F71:I71"/>
    <mergeCell ref="F61:I61"/>
    <mergeCell ref="F72:I72"/>
    <mergeCell ref="A73:D73"/>
    <mergeCell ref="F73:I73"/>
    <mergeCell ref="F63:H63"/>
    <mergeCell ref="F67:I67"/>
    <mergeCell ref="F68:I68"/>
    <mergeCell ref="A71:D71"/>
    <mergeCell ref="A72:D72"/>
    <mergeCell ref="A70:E70"/>
    <mergeCell ref="A69:E69"/>
    <mergeCell ref="B62:D62"/>
    <mergeCell ref="A63:C63"/>
    <mergeCell ref="A68:D68"/>
    <mergeCell ref="A67:D67"/>
    <mergeCell ref="A65:E65"/>
    <mergeCell ref="A66:E66"/>
  </mergeCells>
  <hyperlinks>
    <hyperlink ref="A34" r:id="rId1" display="https://www.aok.de/gp/stationaere-pflege/vollstationaere-pflege" xr:uid="{53250A81-DB99-45C8-90AC-72C31E3583F2}"/>
    <hyperlink ref="A44:D44" r:id="rId2" display="https://www.aok.de/gp/stationaere-pflege/kurzzeitpflege" xr:uid="{B82AB59B-D2FF-4907-8208-2FC713B256EA}"/>
  </hyperlinks>
  <pageMargins left="0.7" right="0.7" top="0.78740157499999996" bottom="0.78740157499999996" header="0.3" footer="0.3"/>
  <pageSetup paperSize="9" orientation="portrait"/>
  <rowBreaks count="1" manualBreakCount="1">
    <brk id="57" max="4"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E289"/>
  <sheetViews>
    <sheetView showGridLines="0" view="pageBreakPreview" zoomScaleNormal="100" zoomScaleSheetLayoutView="100" workbookViewId="0">
      <selection activeCell="K13" sqref="K13"/>
    </sheetView>
  </sheetViews>
  <sheetFormatPr baseColWidth="10" defaultColWidth="11" defaultRowHeight="13.2" x14ac:dyDescent="0.25"/>
  <cols>
    <col min="1" max="1" width="8.33203125" style="191" customWidth="1"/>
    <col min="2" max="2" width="10.6640625" style="191" customWidth="1"/>
    <col min="3" max="3" width="68.5546875" style="191" customWidth="1"/>
    <col min="4" max="4" width="6.6640625" style="189" customWidth="1"/>
    <col min="5" max="6" width="7.6640625" style="189" customWidth="1"/>
    <col min="7" max="16384" width="11" style="189"/>
  </cols>
  <sheetData>
    <row r="1" spans="1:4" ht="24.75" customHeight="1" thickBot="1" x14ac:dyDescent="0.3">
      <c r="A1" s="1014" t="str">
        <f>Stammdatenblatt!I4</f>
        <v>Version 04.11.2025</v>
      </c>
      <c r="B1" s="1010"/>
      <c r="C1" s="1011" t="s">
        <v>599</v>
      </c>
      <c r="D1" s="1012"/>
    </row>
    <row r="2" spans="1:4" ht="15" customHeight="1" x14ac:dyDescent="0.25">
      <c r="A2" s="370"/>
      <c r="B2" s="370"/>
      <c r="C2" s="370"/>
      <c r="D2" s="370"/>
    </row>
    <row r="3" spans="1:4" ht="15" customHeight="1" x14ac:dyDescent="0.25">
      <c r="A3" s="1020" t="s">
        <v>308</v>
      </c>
      <c r="B3" s="1020"/>
      <c r="C3" s="1020"/>
      <c r="D3" s="1020"/>
    </row>
    <row r="4" spans="1:4" ht="15" customHeight="1" x14ac:dyDescent="0.25">
      <c r="A4" s="370"/>
      <c r="B4" s="370"/>
      <c r="C4" s="370"/>
      <c r="D4" s="370"/>
    </row>
    <row r="5" spans="1:4" ht="15" customHeight="1" x14ac:dyDescent="0.25">
      <c r="A5" s="1020" t="s">
        <v>588</v>
      </c>
      <c r="B5" s="1020"/>
      <c r="C5" s="1020"/>
      <c r="D5" s="1020"/>
    </row>
    <row r="6" spans="1:4" ht="13.8" x14ac:dyDescent="0.25">
      <c r="A6" s="199"/>
      <c r="B6" s="199"/>
      <c r="C6" s="199"/>
      <c r="D6" s="200"/>
    </row>
    <row r="7" spans="1:4" ht="12.9" customHeight="1" x14ac:dyDescent="0.25">
      <c r="A7" s="199"/>
      <c r="B7" s="201" t="s">
        <v>209</v>
      </c>
      <c r="C7" s="201"/>
      <c r="D7" s="200"/>
    </row>
    <row r="8" spans="1:4" ht="12" customHeight="1" x14ac:dyDescent="0.25">
      <c r="A8" s="199"/>
      <c r="B8" s="933" t="s">
        <v>187</v>
      </c>
      <c r="C8" s="933"/>
      <c r="D8" s="200"/>
    </row>
    <row r="9" spans="1:4" ht="13.8" x14ac:dyDescent="0.25">
      <c r="A9" s="199"/>
      <c r="B9" s="933" t="s">
        <v>990</v>
      </c>
      <c r="C9" s="933"/>
      <c r="D9" s="200"/>
    </row>
    <row r="10" spans="1:4" ht="13.8" x14ac:dyDescent="0.25">
      <c r="A10" s="199"/>
      <c r="B10" s="933" t="s">
        <v>991</v>
      </c>
      <c r="C10" s="933"/>
      <c r="D10" s="200"/>
    </row>
    <row r="11" spans="1:4" ht="13.8" x14ac:dyDescent="0.25">
      <c r="A11" s="199" t="s">
        <v>309</v>
      </c>
      <c r="B11" s="149" t="s">
        <v>310</v>
      </c>
      <c r="C11" s="149"/>
      <c r="D11" s="200"/>
    </row>
    <row r="12" spans="1:4" ht="13.8" x14ac:dyDescent="0.25">
      <c r="A12" s="199"/>
      <c r="B12" s="1019" t="s">
        <v>992</v>
      </c>
      <c r="C12" s="1019"/>
      <c r="D12" s="1019"/>
    </row>
    <row r="13" spans="1:4" ht="13.8" x14ac:dyDescent="0.25">
      <c r="A13" s="199"/>
      <c r="B13" s="149" t="s">
        <v>311</v>
      </c>
      <c r="C13" s="149"/>
      <c r="D13" s="200"/>
    </row>
    <row r="14" spans="1:4" ht="13.8" x14ac:dyDescent="0.25">
      <c r="A14" s="199"/>
      <c r="B14" s="1017" t="s">
        <v>993</v>
      </c>
      <c r="C14" s="1017"/>
      <c r="D14" s="1017"/>
    </row>
    <row r="15" spans="1:4" ht="13.8" x14ac:dyDescent="0.25">
      <c r="A15" s="199"/>
      <c r="B15" s="149" t="s">
        <v>312</v>
      </c>
      <c r="C15" s="149"/>
      <c r="D15" s="200"/>
    </row>
    <row r="16" spans="1:4" ht="13.5" customHeight="1" x14ac:dyDescent="0.25">
      <c r="A16" s="199"/>
      <c r="B16" s="1019" t="s">
        <v>994</v>
      </c>
      <c r="C16" s="1019"/>
      <c r="D16" s="1019"/>
    </row>
    <row r="17" spans="1:4" ht="13.8" x14ac:dyDescent="0.25">
      <c r="A17" s="199"/>
      <c r="B17" s="149" t="s">
        <v>313</v>
      </c>
      <c r="C17" s="149"/>
      <c r="D17" s="200"/>
    </row>
    <row r="18" spans="1:4" ht="13.8" x14ac:dyDescent="0.25">
      <c r="A18" s="199"/>
      <c r="B18" s="1019" t="s">
        <v>995</v>
      </c>
      <c r="C18" s="1019"/>
      <c r="D18" s="1019"/>
    </row>
    <row r="19" spans="1:4" ht="13.8" x14ac:dyDescent="0.25">
      <c r="A19" s="199"/>
      <c r="B19" s="149" t="s">
        <v>996</v>
      </c>
      <c r="C19" s="149"/>
      <c r="D19" s="200"/>
    </row>
    <row r="20" spans="1:4" ht="13.8" x14ac:dyDescent="0.25">
      <c r="A20" s="199"/>
      <c r="B20" s="1019" t="s">
        <v>997</v>
      </c>
      <c r="C20" s="1019"/>
      <c r="D20" s="1019"/>
    </row>
    <row r="21" spans="1:4" ht="13.8" x14ac:dyDescent="0.25">
      <c r="A21" s="199"/>
      <c r="B21" s="412"/>
      <c r="C21" s="412"/>
      <c r="D21" s="412"/>
    </row>
    <row r="22" spans="1:4" ht="32.25" customHeight="1" x14ac:dyDescent="0.25">
      <c r="A22" s="199"/>
      <c r="B22" s="1018" t="s">
        <v>593</v>
      </c>
      <c r="C22" s="1018"/>
      <c r="D22" s="1018"/>
    </row>
    <row r="23" spans="1:4" ht="13.8" x14ac:dyDescent="0.25">
      <c r="A23" s="199"/>
      <c r="B23" s="202" t="s">
        <v>594</v>
      </c>
      <c r="C23" s="202"/>
      <c r="D23" s="413"/>
    </row>
    <row r="24" spans="1:4" ht="13.8" x14ac:dyDescent="0.25">
      <c r="A24" s="199"/>
      <c r="B24" s="413" t="s">
        <v>188</v>
      </c>
      <c r="C24" s="413"/>
      <c r="D24" s="413"/>
    </row>
    <row r="25" spans="1:4" ht="13.8" x14ac:dyDescent="0.25">
      <c r="A25" s="199"/>
      <c r="B25" s="413" t="s">
        <v>595</v>
      </c>
      <c r="C25" s="413"/>
      <c r="D25" s="413"/>
    </row>
    <row r="26" spans="1:4" ht="13.8" x14ac:dyDescent="0.25">
      <c r="A26" s="199"/>
      <c r="B26" s="413" t="s">
        <v>596</v>
      </c>
      <c r="C26" s="413"/>
      <c r="D26" s="413"/>
    </row>
    <row r="27" spans="1:4" ht="13.8" x14ac:dyDescent="0.25">
      <c r="A27" s="199"/>
      <c r="B27" s="413" t="s">
        <v>621</v>
      </c>
      <c r="C27" s="413"/>
      <c r="D27" s="413"/>
    </row>
    <row r="28" spans="1:4" ht="13.8" x14ac:dyDescent="0.25">
      <c r="A28" s="199"/>
      <c r="B28" s="413" t="s">
        <v>597</v>
      </c>
      <c r="C28" s="413"/>
      <c r="D28" s="413"/>
    </row>
    <row r="29" spans="1:4" ht="13.8" x14ac:dyDescent="0.25">
      <c r="A29" s="199" t="s">
        <v>309</v>
      </c>
      <c r="B29" s="149" t="s">
        <v>864</v>
      </c>
      <c r="C29" s="149"/>
      <c r="D29" s="200"/>
    </row>
    <row r="30" spans="1:4" ht="42" customHeight="1" x14ac:dyDescent="0.25">
      <c r="A30" s="199"/>
      <c r="B30" s="1017" t="s">
        <v>863</v>
      </c>
      <c r="C30" s="1017"/>
      <c r="D30" s="1017"/>
    </row>
    <row r="31" spans="1:4" ht="13.8" x14ac:dyDescent="0.25">
      <c r="A31" s="199"/>
      <c r="B31" s="200"/>
      <c r="C31" s="200"/>
      <c r="D31" s="200"/>
    </row>
    <row r="32" spans="1:4" ht="13.8" x14ac:dyDescent="0.25">
      <c r="A32" s="199"/>
      <c r="B32" s="201" t="s">
        <v>213</v>
      </c>
      <c r="C32" s="201"/>
      <c r="D32" s="200"/>
    </row>
    <row r="33" spans="1:4" ht="13.8" x14ac:dyDescent="0.25">
      <c r="A33" s="199"/>
      <c r="B33" s="413" t="s">
        <v>188</v>
      </c>
      <c r="C33" s="413"/>
      <c r="D33" s="200"/>
    </row>
    <row r="34" spans="1:4" ht="13.8" x14ac:dyDescent="0.25">
      <c r="A34" s="199"/>
      <c r="B34" s="413" t="s">
        <v>590</v>
      </c>
      <c r="C34" s="413"/>
      <c r="D34" s="200"/>
    </row>
    <row r="35" spans="1:4" ht="13.8" x14ac:dyDescent="0.25">
      <c r="A35" s="199"/>
      <c r="B35" s="413" t="s">
        <v>190</v>
      </c>
      <c r="C35" s="413"/>
      <c r="D35" s="200"/>
    </row>
    <row r="36" spans="1:4" ht="13.8" x14ac:dyDescent="0.25">
      <c r="A36" s="199"/>
      <c r="B36" s="413" t="s">
        <v>191</v>
      </c>
      <c r="C36" s="413"/>
      <c r="D36" s="200"/>
    </row>
    <row r="37" spans="1:4" ht="13.8" x14ac:dyDescent="0.25">
      <c r="A37" s="199"/>
      <c r="B37" s="189" t="s">
        <v>598</v>
      </c>
      <c r="C37" s="189"/>
      <c r="D37" s="200"/>
    </row>
    <row r="38" spans="1:4" ht="13.8" x14ac:dyDescent="0.25">
      <c r="A38" s="199" t="s">
        <v>309</v>
      </c>
      <c r="B38" s="149" t="s">
        <v>591</v>
      </c>
      <c r="C38" s="149"/>
      <c r="D38" s="200"/>
    </row>
    <row r="39" spans="1:4" ht="29.25" customHeight="1" x14ac:dyDescent="0.25">
      <c r="A39" s="199"/>
      <c r="B39" s="1017" t="s">
        <v>592</v>
      </c>
      <c r="C39" s="1019"/>
      <c r="D39" s="1019"/>
    </row>
    <row r="40" spans="1:4" ht="13.8" x14ac:dyDescent="0.25">
      <c r="A40" s="199"/>
      <c r="B40" s="200"/>
      <c r="C40" s="200"/>
      <c r="D40" s="200"/>
    </row>
    <row r="41" spans="1:4" ht="13.8" x14ac:dyDescent="0.25">
      <c r="A41" s="199"/>
      <c r="B41" s="202" t="s">
        <v>192</v>
      </c>
      <c r="C41" s="202"/>
      <c r="D41" s="413"/>
    </row>
    <row r="42" spans="1:4" ht="13.8" x14ac:dyDescent="0.25">
      <c r="A42" s="199"/>
      <c r="B42" s="413" t="s">
        <v>188</v>
      </c>
      <c r="C42" s="413"/>
      <c r="D42" s="413"/>
    </row>
    <row r="43" spans="1:4" ht="13.8" x14ac:dyDescent="0.25">
      <c r="A43" s="199"/>
      <c r="B43" s="793" t="s">
        <v>193</v>
      </c>
      <c r="C43" s="413"/>
      <c r="D43" s="413"/>
    </row>
    <row r="44" spans="1:4" ht="13.8" x14ac:dyDescent="0.25">
      <c r="A44" s="199"/>
      <c r="B44" s="413" t="s">
        <v>194</v>
      </c>
      <c r="C44" s="413"/>
      <c r="D44" s="413"/>
    </row>
    <row r="45" spans="1:4" ht="13.8" x14ac:dyDescent="0.25">
      <c r="A45" s="199"/>
      <c r="B45" s="413" t="s">
        <v>195</v>
      </c>
      <c r="C45" s="413"/>
      <c r="D45" s="413"/>
    </row>
    <row r="46" spans="1:4" ht="13.8" x14ac:dyDescent="0.25">
      <c r="A46" s="199"/>
      <c r="B46" s="413" t="s">
        <v>196</v>
      </c>
      <c r="C46" s="413"/>
      <c r="D46" s="413"/>
    </row>
    <row r="47" spans="1:4" ht="13.8" x14ac:dyDescent="0.25">
      <c r="A47" s="199" t="s">
        <v>309</v>
      </c>
      <c r="B47" s="149" t="s">
        <v>838</v>
      </c>
      <c r="C47" s="149"/>
      <c r="D47" s="200"/>
    </row>
    <row r="48" spans="1:4" ht="13.8" x14ac:dyDescent="0.25">
      <c r="A48" s="199"/>
      <c r="B48" s="200"/>
      <c r="C48" s="200"/>
      <c r="D48" s="200"/>
    </row>
    <row r="49" spans="1:4" ht="13.8" x14ac:dyDescent="0.25">
      <c r="A49" s="199"/>
      <c r="B49" s="202" t="s">
        <v>197</v>
      </c>
      <c r="C49" s="202"/>
      <c r="D49" s="413"/>
    </row>
    <row r="50" spans="1:4" ht="13.8" x14ac:dyDescent="0.25">
      <c r="A50" s="199"/>
      <c r="B50" s="189" t="s">
        <v>833</v>
      </c>
      <c r="C50" s="189"/>
      <c r="D50" s="413"/>
    </row>
    <row r="51" spans="1:4" ht="13.8" x14ac:dyDescent="0.25">
      <c r="A51" s="199"/>
      <c r="B51" s="793" t="s">
        <v>834</v>
      </c>
      <c r="C51" s="413"/>
      <c r="D51" s="413"/>
    </row>
    <row r="52" spans="1:4" ht="13.8" x14ac:dyDescent="0.25">
      <c r="A52" s="199"/>
      <c r="B52" s="793" t="s">
        <v>836</v>
      </c>
      <c r="C52" s="413"/>
    </row>
    <row r="53" spans="1:4" ht="13.8" x14ac:dyDescent="0.25">
      <c r="A53" s="199"/>
      <c r="B53" s="793" t="s">
        <v>835</v>
      </c>
      <c r="C53" s="413"/>
      <c r="D53" s="414"/>
    </row>
    <row r="54" spans="1:4" ht="13.8" x14ac:dyDescent="0.25">
      <c r="A54" s="199" t="s">
        <v>309</v>
      </c>
      <c r="B54" s="149" t="s">
        <v>837</v>
      </c>
      <c r="C54" s="149"/>
      <c r="D54" s="414"/>
    </row>
    <row r="55" spans="1:4" ht="13.8" x14ac:dyDescent="0.25">
      <c r="A55" s="199"/>
      <c r="B55" s="200"/>
      <c r="C55" s="200"/>
      <c r="D55" s="200"/>
    </row>
    <row r="56" spans="1:4" ht="13.8" x14ac:dyDescent="0.25">
      <c r="A56" s="199"/>
      <c r="B56" s="202" t="s">
        <v>198</v>
      </c>
      <c r="C56" s="202"/>
      <c r="D56" s="413"/>
    </row>
    <row r="57" spans="1:4" ht="13.8" x14ac:dyDescent="0.25">
      <c r="A57" s="199"/>
      <c r="B57" s="413" t="s">
        <v>199</v>
      </c>
      <c r="C57" s="413"/>
      <c r="D57" s="413"/>
    </row>
    <row r="58" spans="1:4" ht="13.8" x14ac:dyDescent="0.25">
      <c r="A58" s="199"/>
      <c r="B58" s="413" t="s">
        <v>200</v>
      </c>
      <c r="C58" s="413"/>
      <c r="D58" s="413"/>
    </row>
    <row r="59" spans="1:4" ht="13.8" x14ac:dyDescent="0.25">
      <c r="A59" s="199"/>
      <c r="B59" s="413" t="s">
        <v>201</v>
      </c>
      <c r="C59" s="413"/>
      <c r="D59" s="413"/>
    </row>
    <row r="60" spans="1:4" ht="13.8" x14ac:dyDescent="0.25">
      <c r="A60" s="199"/>
      <c r="B60" s="413" t="s">
        <v>189</v>
      </c>
      <c r="C60" s="413"/>
      <c r="D60" s="413"/>
    </row>
    <row r="61" spans="1:4" ht="13.8" x14ac:dyDescent="0.25">
      <c r="A61" s="199"/>
      <c r="B61" s="413" t="s">
        <v>202</v>
      </c>
      <c r="C61" s="413"/>
      <c r="D61" s="413"/>
    </row>
    <row r="62" spans="1:4" ht="13.8" x14ac:dyDescent="0.25">
      <c r="A62" s="199" t="s">
        <v>309</v>
      </c>
      <c r="B62" s="149" t="s">
        <v>839</v>
      </c>
      <c r="C62" s="149"/>
      <c r="D62" s="413"/>
    </row>
    <row r="63" spans="1:4" ht="13.8" x14ac:dyDescent="0.25">
      <c r="A63" s="199"/>
      <c r="B63" s="200"/>
      <c r="C63" s="200"/>
      <c r="D63" s="200"/>
    </row>
    <row r="64" spans="1:4" ht="13.8" x14ac:dyDescent="0.25">
      <c r="A64" s="199"/>
      <c r="B64" s="202" t="s">
        <v>203</v>
      </c>
      <c r="C64" s="413"/>
      <c r="D64" s="413"/>
    </row>
    <row r="65" spans="1:5" ht="13.8" x14ac:dyDescent="0.25">
      <c r="A65" s="199"/>
      <c r="B65" s="413" t="s">
        <v>210</v>
      </c>
      <c r="C65" s="413"/>
      <c r="D65" s="413"/>
    </row>
    <row r="66" spans="1:5" ht="13.8" x14ac:dyDescent="0.25">
      <c r="A66" s="199"/>
      <c r="B66" s="189" t="s">
        <v>239</v>
      </c>
      <c r="C66" s="189"/>
      <c r="D66" s="413"/>
    </row>
    <row r="67" spans="1:5" ht="13.8" x14ac:dyDescent="0.25">
      <c r="A67" s="199"/>
      <c r="B67" s="413" t="s">
        <v>204</v>
      </c>
      <c r="C67" s="413"/>
      <c r="D67" s="413"/>
    </row>
    <row r="68" spans="1:5" ht="13.8" x14ac:dyDescent="0.25">
      <c r="A68" s="199"/>
      <c r="B68" s="413" t="s">
        <v>205</v>
      </c>
      <c r="C68" s="413"/>
      <c r="D68" s="413"/>
    </row>
    <row r="69" spans="1:5" ht="13.8" x14ac:dyDescent="0.25">
      <c r="A69" s="199"/>
      <c r="B69" s="189" t="s">
        <v>240</v>
      </c>
      <c r="C69" s="189"/>
      <c r="D69" s="413"/>
    </row>
    <row r="70" spans="1:5" ht="13.8" x14ac:dyDescent="0.25">
      <c r="A70" s="199" t="s">
        <v>309</v>
      </c>
      <c r="B70" s="150" t="s">
        <v>314</v>
      </c>
      <c r="C70" s="150"/>
      <c r="D70" s="413"/>
    </row>
    <row r="71" spans="1:5" ht="13.8" x14ac:dyDescent="0.25">
      <c r="A71" s="199"/>
      <c r="B71" s="200"/>
      <c r="C71" s="200"/>
      <c r="D71" s="200"/>
    </row>
    <row r="72" spans="1:5" ht="13.8" x14ac:dyDescent="0.25">
      <c r="A72" s="199"/>
      <c r="B72" s="202" t="s">
        <v>206</v>
      </c>
      <c r="C72" s="202"/>
      <c r="D72" s="413"/>
    </row>
    <row r="73" spans="1:5" ht="13.8" x14ac:dyDescent="0.25">
      <c r="A73" s="199"/>
      <c r="B73" s="413" t="s">
        <v>207</v>
      </c>
      <c r="C73" s="413"/>
      <c r="D73" s="413"/>
    </row>
    <row r="74" spans="1:5" ht="13.8" x14ac:dyDescent="0.25">
      <c r="A74" s="199"/>
      <c r="B74" s="413" t="s">
        <v>211</v>
      </c>
      <c r="C74" s="413"/>
      <c r="D74" s="413"/>
    </row>
    <row r="75" spans="1:5" ht="13.8" x14ac:dyDescent="0.25">
      <c r="A75" s="199"/>
      <c r="B75" s="413" t="s">
        <v>212</v>
      </c>
      <c r="C75" s="413"/>
      <c r="D75" s="413"/>
    </row>
    <row r="76" spans="1:5" ht="13.8" x14ac:dyDescent="0.25">
      <c r="A76" s="199"/>
      <c r="B76" s="413" t="s">
        <v>208</v>
      </c>
      <c r="C76" s="413"/>
      <c r="D76" s="413"/>
    </row>
    <row r="77" spans="1:5" ht="13.8" x14ac:dyDescent="0.25">
      <c r="A77" s="199" t="s">
        <v>309</v>
      </c>
      <c r="B77" s="149" t="s">
        <v>315</v>
      </c>
      <c r="C77" s="149"/>
      <c r="D77" s="413"/>
    </row>
    <row r="78" spans="1:5" ht="13.8" x14ac:dyDescent="0.25">
      <c r="A78" s="199"/>
      <c r="B78" s="413"/>
      <c r="C78" s="413"/>
      <c r="D78" s="413"/>
    </row>
    <row r="80" spans="1:5" ht="15" customHeight="1" x14ac:dyDescent="0.25">
      <c r="A80" s="1016" t="s">
        <v>766</v>
      </c>
      <c r="B80" s="1016"/>
      <c r="C80" s="1016"/>
      <c r="D80" s="1016"/>
      <c r="E80" s="742"/>
    </row>
    <row r="81" spans="1:5" ht="13.8" x14ac:dyDescent="0.25">
      <c r="A81" s="743"/>
      <c r="B81" s="743"/>
      <c r="C81" s="743"/>
      <c r="D81" s="744"/>
      <c r="E81" s="742"/>
    </row>
    <row r="82" spans="1:5" ht="13.8" x14ac:dyDescent="0.25">
      <c r="A82" s="743"/>
      <c r="B82" s="745" t="s">
        <v>419</v>
      </c>
      <c r="C82" s="743"/>
      <c r="D82" s="744"/>
      <c r="E82" s="742"/>
    </row>
    <row r="83" spans="1:5" ht="13.8" x14ac:dyDescent="0.25">
      <c r="A83" s="743"/>
      <c r="B83" s="745" t="s">
        <v>420</v>
      </c>
      <c r="C83" s="743"/>
      <c r="D83" s="744"/>
      <c r="E83" s="742"/>
    </row>
    <row r="84" spans="1:5" ht="13.8" x14ac:dyDescent="0.25">
      <c r="A84" s="743"/>
      <c r="B84" s="745" t="s">
        <v>421</v>
      </c>
      <c r="C84" s="743"/>
      <c r="D84" s="744"/>
      <c r="E84" s="742"/>
    </row>
    <row r="85" spans="1:5" ht="13.8" x14ac:dyDescent="0.25">
      <c r="A85" s="743"/>
      <c r="B85" s="746" t="s">
        <v>422</v>
      </c>
      <c r="C85" s="743"/>
      <c r="D85" s="744"/>
      <c r="E85" s="742"/>
    </row>
    <row r="86" spans="1:5" ht="13.8" x14ac:dyDescent="0.25">
      <c r="A86" s="743"/>
      <c r="B86" s="746" t="s">
        <v>423</v>
      </c>
      <c r="C86" s="743"/>
      <c r="D86" s="744"/>
      <c r="E86" s="742"/>
    </row>
    <row r="87" spans="1:5" ht="13.8" x14ac:dyDescent="0.25">
      <c r="A87" s="743"/>
      <c r="B87" s="746" t="s">
        <v>438</v>
      </c>
      <c r="C87" s="743"/>
      <c r="D87" s="744"/>
      <c r="E87" s="742"/>
    </row>
    <row r="88" spans="1:5" ht="13.8" x14ac:dyDescent="0.25">
      <c r="A88" s="743"/>
      <c r="B88" s="746" t="s">
        <v>439</v>
      </c>
      <c r="C88" s="743"/>
      <c r="D88" s="744"/>
      <c r="E88" s="742"/>
    </row>
    <row r="89" spans="1:5" ht="13.8" x14ac:dyDescent="0.25">
      <c r="A89" s="747" t="s">
        <v>309</v>
      </c>
      <c r="B89" s="748" t="s">
        <v>435</v>
      </c>
      <c r="C89" s="743"/>
      <c r="D89" s="744"/>
      <c r="E89" s="742"/>
    </row>
    <row r="90" spans="1:5" ht="13.8" x14ac:dyDescent="0.25">
      <c r="A90" s="743"/>
      <c r="B90" s="745" t="s">
        <v>767</v>
      </c>
      <c r="C90" s="743"/>
      <c r="D90" s="744"/>
      <c r="E90" s="742"/>
    </row>
    <row r="91" spans="1:5" ht="13.8" x14ac:dyDescent="0.25">
      <c r="A91" s="743"/>
      <c r="B91" s="745"/>
      <c r="C91" s="743"/>
      <c r="D91" s="744"/>
      <c r="E91" s="742"/>
    </row>
    <row r="92" spans="1:5" ht="13.8" x14ac:dyDescent="0.25">
      <c r="A92" s="743"/>
      <c r="B92" s="745" t="s">
        <v>457</v>
      </c>
      <c r="C92" s="743"/>
      <c r="D92" s="744"/>
      <c r="E92" s="742"/>
    </row>
    <row r="93" spans="1:5" ht="13.8" x14ac:dyDescent="0.25">
      <c r="A93" s="743"/>
      <c r="B93" s="745" t="s">
        <v>425</v>
      </c>
      <c r="C93" s="743"/>
      <c r="D93" s="744"/>
      <c r="E93" s="742"/>
    </row>
    <row r="94" spans="1:5" ht="13.8" x14ac:dyDescent="0.25">
      <c r="A94" s="743"/>
      <c r="B94" s="746" t="s">
        <v>445</v>
      </c>
      <c r="C94" s="743"/>
      <c r="D94" s="744"/>
      <c r="E94" s="742"/>
    </row>
    <row r="95" spans="1:5" ht="13.8" x14ac:dyDescent="0.25">
      <c r="A95" s="743"/>
      <c r="B95" s="746" t="s">
        <v>446</v>
      </c>
      <c r="C95" s="743"/>
      <c r="D95" s="744"/>
      <c r="E95" s="742"/>
    </row>
    <row r="96" spans="1:5" ht="13.8" x14ac:dyDescent="0.25">
      <c r="A96" s="743"/>
      <c r="B96" s="746" t="s">
        <v>985</v>
      </c>
      <c r="C96" s="743"/>
      <c r="D96" s="744"/>
      <c r="E96" s="742"/>
    </row>
    <row r="97" spans="1:5" ht="13.8" x14ac:dyDescent="0.25">
      <c r="A97" s="743"/>
      <c r="B97" s="746" t="s">
        <v>466</v>
      </c>
      <c r="C97" s="743"/>
      <c r="D97" s="744"/>
      <c r="E97" s="742"/>
    </row>
    <row r="98" spans="1:5" ht="13.8" x14ac:dyDescent="0.25">
      <c r="A98" s="747" t="s">
        <v>309</v>
      </c>
      <c r="B98" s="748" t="s">
        <v>460</v>
      </c>
      <c r="C98" s="743"/>
      <c r="D98" s="744"/>
      <c r="E98" s="742"/>
    </row>
    <row r="99" spans="1:5" ht="13.8" x14ac:dyDescent="0.25">
      <c r="A99" s="743"/>
      <c r="B99" s="745" t="s">
        <v>986</v>
      </c>
      <c r="C99" s="743"/>
      <c r="D99" s="744"/>
      <c r="E99" s="742"/>
    </row>
    <row r="100" spans="1:5" ht="13.8" x14ac:dyDescent="0.25">
      <c r="A100" s="743"/>
      <c r="B100" s="745"/>
      <c r="C100" s="743"/>
      <c r="D100" s="744"/>
      <c r="E100" s="742"/>
    </row>
    <row r="101" spans="1:5" ht="13.8" x14ac:dyDescent="0.25">
      <c r="A101" s="743"/>
      <c r="B101" s="745" t="s">
        <v>424</v>
      </c>
      <c r="C101" s="743"/>
      <c r="D101" s="744"/>
      <c r="E101" s="742"/>
    </row>
    <row r="102" spans="1:5" ht="13.8" x14ac:dyDescent="0.25">
      <c r="A102" s="743"/>
      <c r="B102" s="745" t="s">
        <v>425</v>
      </c>
      <c r="C102" s="743"/>
      <c r="D102" s="744"/>
      <c r="E102" s="742"/>
    </row>
    <row r="103" spans="1:5" ht="13.8" x14ac:dyDescent="0.25">
      <c r="A103" s="743"/>
      <c r="B103" s="746" t="s">
        <v>426</v>
      </c>
      <c r="C103" s="743"/>
      <c r="D103" s="744"/>
      <c r="E103" s="742"/>
    </row>
    <row r="104" spans="1:5" ht="13.8" x14ac:dyDescent="0.25">
      <c r="A104" s="743"/>
      <c r="B104" s="746" t="s">
        <v>427</v>
      </c>
      <c r="C104" s="743"/>
      <c r="D104" s="744"/>
      <c r="E104" s="742"/>
    </row>
    <row r="105" spans="1:5" ht="13.8" x14ac:dyDescent="0.25">
      <c r="A105" s="743"/>
      <c r="B105" s="746" t="s">
        <v>870</v>
      </c>
      <c r="C105" s="743"/>
      <c r="D105" s="744"/>
      <c r="E105" s="742"/>
    </row>
    <row r="106" spans="1:5" ht="13.8" x14ac:dyDescent="0.25">
      <c r="A106" s="743"/>
      <c r="B106" s="746" t="s">
        <v>440</v>
      </c>
      <c r="C106" s="743"/>
      <c r="D106" s="744"/>
      <c r="E106" s="742"/>
    </row>
    <row r="107" spans="1:5" ht="13.8" x14ac:dyDescent="0.25">
      <c r="A107" s="747" t="s">
        <v>309</v>
      </c>
      <c r="B107" s="748" t="s">
        <v>436</v>
      </c>
      <c r="C107" s="743"/>
      <c r="D107" s="744"/>
      <c r="E107" s="742"/>
    </row>
    <row r="108" spans="1:5" ht="13.8" x14ac:dyDescent="0.25">
      <c r="A108" s="743"/>
      <c r="B108" s="745" t="s">
        <v>871</v>
      </c>
      <c r="C108" s="743"/>
      <c r="D108" s="744"/>
      <c r="E108" s="742"/>
    </row>
    <row r="109" spans="1:5" ht="13.8" x14ac:dyDescent="0.25">
      <c r="A109" s="743"/>
      <c r="B109" s="745"/>
      <c r="C109" s="743"/>
      <c r="D109" s="744"/>
      <c r="E109" s="742"/>
    </row>
    <row r="110" spans="1:5" ht="13.8" x14ac:dyDescent="0.25">
      <c r="A110" s="743"/>
      <c r="B110" s="745" t="s">
        <v>447</v>
      </c>
      <c r="C110" s="743"/>
      <c r="D110" s="744"/>
      <c r="E110" s="742"/>
    </row>
    <row r="111" spans="1:5" ht="13.8" x14ac:dyDescent="0.25">
      <c r="A111" s="743"/>
      <c r="B111" s="745" t="s">
        <v>425</v>
      </c>
      <c r="C111" s="743"/>
      <c r="D111" s="744"/>
      <c r="E111" s="742"/>
    </row>
    <row r="112" spans="1:5" ht="13.8" x14ac:dyDescent="0.25">
      <c r="A112" s="743"/>
      <c r="B112" s="746" t="s">
        <v>448</v>
      </c>
      <c r="C112" s="743"/>
      <c r="D112" s="744"/>
      <c r="E112" s="742"/>
    </row>
    <row r="113" spans="1:5" ht="13.8" x14ac:dyDescent="0.25">
      <c r="A113" s="743"/>
      <c r="B113" s="746" t="s">
        <v>449</v>
      </c>
      <c r="C113" s="743"/>
      <c r="D113" s="744"/>
      <c r="E113" s="742"/>
    </row>
    <row r="114" spans="1:5" ht="13.8" x14ac:dyDescent="0.25">
      <c r="A114" s="743"/>
      <c r="B114" s="746" t="s">
        <v>467</v>
      </c>
      <c r="C114" s="743"/>
      <c r="D114" s="744"/>
      <c r="E114" s="742"/>
    </row>
    <row r="115" spans="1:5" ht="13.8" x14ac:dyDescent="0.25">
      <c r="A115" s="743"/>
      <c r="B115" s="746" t="s">
        <v>468</v>
      </c>
      <c r="C115" s="743"/>
      <c r="D115" s="744"/>
      <c r="E115" s="742"/>
    </row>
    <row r="116" spans="1:5" ht="13.8" x14ac:dyDescent="0.25">
      <c r="A116" s="747" t="s">
        <v>309</v>
      </c>
      <c r="B116" s="748" t="s">
        <v>461</v>
      </c>
      <c r="C116" s="743"/>
      <c r="D116" s="744"/>
      <c r="E116" s="742"/>
    </row>
    <row r="117" spans="1:5" ht="13.8" x14ac:dyDescent="0.25">
      <c r="A117" s="743"/>
      <c r="B117" s="745" t="s">
        <v>464</v>
      </c>
      <c r="C117" s="743"/>
      <c r="D117" s="744"/>
      <c r="E117" s="742"/>
    </row>
    <row r="118" spans="1:5" ht="13.8" x14ac:dyDescent="0.25">
      <c r="A118" s="743"/>
      <c r="B118" s="745"/>
      <c r="C118" s="743"/>
      <c r="D118" s="744"/>
      <c r="E118" s="742"/>
    </row>
    <row r="119" spans="1:5" s="369" customFormat="1" ht="13.8" x14ac:dyDescent="0.25">
      <c r="A119" s="743"/>
      <c r="B119" s="745" t="s">
        <v>428</v>
      </c>
      <c r="C119" s="743"/>
      <c r="D119" s="744"/>
      <c r="E119" s="742"/>
    </row>
    <row r="120" spans="1:5" s="369" customFormat="1" ht="13.8" x14ac:dyDescent="0.25">
      <c r="A120" s="743"/>
      <c r="B120" s="745" t="s">
        <v>429</v>
      </c>
      <c r="C120" s="743"/>
      <c r="D120" s="744"/>
      <c r="E120" s="742"/>
    </row>
    <row r="121" spans="1:5" s="369" customFormat="1" ht="13.8" x14ac:dyDescent="0.25">
      <c r="A121" s="743"/>
      <c r="B121" s="746" t="s">
        <v>430</v>
      </c>
      <c r="C121" s="743"/>
      <c r="D121" s="744"/>
      <c r="E121" s="742"/>
    </row>
    <row r="122" spans="1:5" s="369" customFormat="1" ht="13.8" x14ac:dyDescent="0.25">
      <c r="A122" s="743"/>
      <c r="B122" s="746" t="s">
        <v>431</v>
      </c>
      <c r="C122" s="743"/>
      <c r="D122" s="744"/>
      <c r="E122" s="742"/>
    </row>
    <row r="123" spans="1:5" s="369" customFormat="1" ht="13.8" x14ac:dyDescent="0.25">
      <c r="A123" s="743"/>
      <c r="B123" s="746" t="s">
        <v>441</v>
      </c>
      <c r="C123" s="743"/>
      <c r="D123" s="744"/>
      <c r="E123" s="742"/>
    </row>
    <row r="124" spans="1:5" s="369" customFormat="1" ht="13.8" x14ac:dyDescent="0.25">
      <c r="A124" s="743"/>
      <c r="B124" s="746" t="s">
        <v>442</v>
      </c>
      <c r="C124" s="743"/>
      <c r="D124" s="744"/>
      <c r="E124" s="742"/>
    </row>
    <row r="125" spans="1:5" s="369" customFormat="1" ht="13.8" x14ac:dyDescent="0.25">
      <c r="A125" s="747" t="s">
        <v>309</v>
      </c>
      <c r="B125" s="749" t="s">
        <v>579</v>
      </c>
      <c r="C125" s="743"/>
      <c r="D125" s="744"/>
      <c r="E125" s="742"/>
    </row>
    <row r="126" spans="1:5" s="369" customFormat="1" ht="13.8" x14ac:dyDescent="0.25">
      <c r="A126" s="743"/>
      <c r="B126" s="745" t="s">
        <v>768</v>
      </c>
      <c r="C126" s="743"/>
      <c r="D126" s="744"/>
      <c r="E126" s="742"/>
    </row>
    <row r="127" spans="1:5" s="369" customFormat="1" ht="13.8" x14ac:dyDescent="0.25">
      <c r="A127" s="747" t="s">
        <v>309</v>
      </c>
      <c r="B127" s="749" t="s">
        <v>580</v>
      </c>
      <c r="C127" s="743"/>
      <c r="D127" s="744"/>
      <c r="E127" s="742"/>
    </row>
    <row r="128" spans="1:5" s="369" customFormat="1" ht="13.8" x14ac:dyDescent="0.25">
      <c r="A128" s="743"/>
      <c r="B128" s="745" t="s">
        <v>769</v>
      </c>
      <c r="C128" s="743"/>
      <c r="D128" s="744"/>
      <c r="E128" s="742"/>
    </row>
    <row r="129" spans="1:5" ht="13.8" x14ac:dyDescent="0.25">
      <c r="A129" s="743"/>
      <c r="B129" s="745"/>
      <c r="C129" s="743"/>
      <c r="D129" s="744"/>
      <c r="E129" s="742"/>
    </row>
    <row r="130" spans="1:5" ht="13.8" x14ac:dyDescent="0.25">
      <c r="A130" s="743"/>
      <c r="B130" s="745" t="s">
        <v>458</v>
      </c>
      <c r="C130" s="743"/>
      <c r="D130" s="744"/>
      <c r="E130" s="742"/>
    </row>
    <row r="131" spans="1:5" ht="13.8" x14ac:dyDescent="0.25">
      <c r="A131" s="743"/>
      <c r="B131" s="746" t="s">
        <v>425</v>
      </c>
      <c r="C131" s="743"/>
      <c r="D131" s="744"/>
      <c r="E131" s="742"/>
    </row>
    <row r="132" spans="1:5" ht="13.8" x14ac:dyDescent="0.25">
      <c r="A132" s="743"/>
      <c r="B132" s="746" t="s">
        <v>450</v>
      </c>
      <c r="C132" s="743"/>
      <c r="D132" s="744"/>
      <c r="E132" s="742"/>
    </row>
    <row r="133" spans="1:5" ht="13.8" x14ac:dyDescent="0.25">
      <c r="A133" s="743"/>
      <c r="B133" s="746" t="s">
        <v>451</v>
      </c>
      <c r="C133" s="743"/>
      <c r="D133" s="744"/>
      <c r="E133" s="742"/>
    </row>
    <row r="134" spans="1:5" ht="13.8" x14ac:dyDescent="0.25">
      <c r="A134" s="743"/>
      <c r="B134" s="746" t="s">
        <v>469</v>
      </c>
      <c r="C134" s="743"/>
      <c r="D134" s="744"/>
      <c r="E134" s="742"/>
    </row>
    <row r="135" spans="1:5" ht="13.8" x14ac:dyDescent="0.25">
      <c r="A135" s="743"/>
      <c r="B135" s="746" t="s">
        <v>470</v>
      </c>
      <c r="C135" s="743"/>
      <c r="D135" s="744"/>
      <c r="E135" s="742"/>
    </row>
    <row r="136" spans="1:5" ht="13.8" x14ac:dyDescent="0.25">
      <c r="A136" s="747" t="s">
        <v>309</v>
      </c>
      <c r="B136" s="748" t="s">
        <v>462</v>
      </c>
      <c r="C136" s="743"/>
      <c r="D136" s="744"/>
      <c r="E136" s="742"/>
    </row>
    <row r="137" spans="1:5" ht="13.8" x14ac:dyDescent="0.25">
      <c r="A137" s="743"/>
      <c r="B137" s="745" t="s">
        <v>770</v>
      </c>
      <c r="C137" s="743"/>
      <c r="D137" s="744"/>
      <c r="E137" s="742"/>
    </row>
    <row r="138" spans="1:5" ht="13.8" x14ac:dyDescent="0.25">
      <c r="A138" s="743"/>
      <c r="B138" s="745"/>
      <c r="C138" s="743"/>
      <c r="D138" s="744"/>
      <c r="E138" s="742"/>
    </row>
    <row r="139" spans="1:5" ht="13.8" x14ac:dyDescent="0.25">
      <c r="A139" s="743"/>
      <c r="B139" s="745" t="s">
        <v>432</v>
      </c>
      <c r="C139" s="743"/>
      <c r="D139" s="744"/>
      <c r="E139" s="742"/>
    </row>
    <row r="140" spans="1:5" ht="13.8" x14ac:dyDescent="0.25">
      <c r="A140" s="743"/>
      <c r="B140" s="745" t="s">
        <v>771</v>
      </c>
      <c r="C140" s="743"/>
      <c r="D140" s="744"/>
      <c r="E140" s="742"/>
    </row>
    <row r="141" spans="1:5" ht="13.8" x14ac:dyDescent="0.25">
      <c r="A141" s="743"/>
      <c r="B141" s="745" t="s">
        <v>429</v>
      </c>
      <c r="C141" s="743"/>
      <c r="D141" s="744"/>
      <c r="E141" s="742"/>
    </row>
    <row r="142" spans="1:5" ht="13.8" x14ac:dyDescent="0.25">
      <c r="A142" s="743"/>
      <c r="B142" s="746" t="s">
        <v>433</v>
      </c>
      <c r="C142" s="743"/>
      <c r="D142" s="744"/>
      <c r="E142" s="742"/>
    </row>
    <row r="143" spans="1:5" ht="13.8" x14ac:dyDescent="0.25">
      <c r="A143" s="743"/>
      <c r="B143" s="746" t="s">
        <v>434</v>
      </c>
      <c r="C143" s="743"/>
      <c r="D143" s="744"/>
      <c r="E143" s="742"/>
    </row>
    <row r="144" spans="1:5" ht="13.8" x14ac:dyDescent="0.25">
      <c r="A144" s="743"/>
      <c r="B144" s="746" t="s">
        <v>772</v>
      </c>
      <c r="C144" s="743"/>
      <c r="D144" s="744"/>
      <c r="E144" s="742"/>
    </row>
    <row r="145" spans="1:5" ht="13.8" x14ac:dyDescent="0.25">
      <c r="A145" s="743"/>
      <c r="B145" s="746" t="s">
        <v>443</v>
      </c>
      <c r="C145" s="743"/>
      <c r="D145" s="744"/>
      <c r="E145" s="742"/>
    </row>
    <row r="146" spans="1:5" ht="13.8" x14ac:dyDescent="0.25">
      <c r="A146" s="747" t="s">
        <v>309</v>
      </c>
      <c r="B146" s="748" t="s">
        <v>773</v>
      </c>
      <c r="C146" s="743"/>
      <c r="D146" s="744"/>
      <c r="E146" s="742"/>
    </row>
    <row r="147" spans="1:5" ht="13.8" x14ac:dyDescent="0.25">
      <c r="A147" s="743"/>
      <c r="B147" s="745" t="s">
        <v>774</v>
      </c>
      <c r="C147" s="743"/>
      <c r="D147" s="744"/>
      <c r="E147" s="742"/>
    </row>
    <row r="148" spans="1:5" ht="13.8" x14ac:dyDescent="0.25">
      <c r="A148" s="743"/>
      <c r="B148" s="149" t="s">
        <v>775</v>
      </c>
      <c r="C148" s="743"/>
      <c r="D148" s="744"/>
      <c r="E148" s="742"/>
    </row>
    <row r="149" spans="1:5" s="369" customFormat="1" ht="13.8" x14ac:dyDescent="0.25">
      <c r="A149" s="743"/>
      <c r="B149" s="750" t="s">
        <v>776</v>
      </c>
      <c r="C149" s="743"/>
      <c r="D149" s="744"/>
      <c r="E149" s="742"/>
    </row>
    <row r="150" spans="1:5" s="369" customFormat="1" ht="13.8" x14ac:dyDescent="0.25">
      <c r="A150" s="743"/>
      <c r="B150" s="751"/>
      <c r="C150" s="743"/>
      <c r="D150" s="744"/>
      <c r="E150" s="742"/>
    </row>
    <row r="151" spans="1:5" s="369" customFormat="1" ht="13.8" x14ac:dyDescent="0.25">
      <c r="A151" s="743"/>
      <c r="B151" s="745" t="s">
        <v>459</v>
      </c>
      <c r="C151" s="743"/>
      <c r="D151" s="744"/>
      <c r="E151" s="742"/>
    </row>
    <row r="152" spans="1:5" s="369" customFormat="1" ht="13.8" x14ac:dyDescent="0.25">
      <c r="A152" s="743"/>
      <c r="B152" s="745" t="s">
        <v>577</v>
      </c>
      <c r="C152" s="743"/>
      <c r="D152" s="744"/>
      <c r="E152" s="742"/>
    </row>
    <row r="153" spans="1:5" s="369" customFormat="1" ht="13.8" x14ac:dyDescent="0.25">
      <c r="A153" s="743"/>
      <c r="B153" s="746" t="s">
        <v>452</v>
      </c>
      <c r="C153" s="743"/>
      <c r="D153" s="744"/>
      <c r="E153" s="742"/>
    </row>
    <row r="154" spans="1:5" s="369" customFormat="1" ht="14.25" hidden="1" customHeight="1" x14ac:dyDescent="0.25">
      <c r="A154" s="743"/>
      <c r="B154" s="746" t="s">
        <v>453</v>
      </c>
      <c r="C154" s="743"/>
      <c r="D154" s="744"/>
      <c r="E154" s="742"/>
    </row>
    <row r="155" spans="1:5" s="369" customFormat="1" ht="13.8" x14ac:dyDescent="0.25">
      <c r="A155" s="743"/>
      <c r="B155" s="746" t="s">
        <v>777</v>
      </c>
      <c r="C155" s="743"/>
      <c r="D155" s="744"/>
      <c r="E155" s="742"/>
    </row>
    <row r="156" spans="1:5" s="369" customFormat="1" ht="13.8" x14ac:dyDescent="0.25">
      <c r="A156" s="743"/>
      <c r="B156" s="746" t="s">
        <v>778</v>
      </c>
      <c r="C156" s="743"/>
      <c r="D156" s="744"/>
      <c r="E156" s="742"/>
    </row>
    <row r="157" spans="1:5" ht="13.8" x14ac:dyDescent="0.25">
      <c r="A157" s="747" t="s">
        <v>309</v>
      </c>
      <c r="B157" s="748" t="s">
        <v>578</v>
      </c>
      <c r="C157" s="743"/>
      <c r="D157" s="744"/>
      <c r="E157" s="742"/>
    </row>
    <row r="158" spans="1:5" ht="13.8" x14ac:dyDescent="0.25">
      <c r="A158" s="743"/>
      <c r="B158" s="745" t="s">
        <v>779</v>
      </c>
      <c r="C158" s="743"/>
      <c r="D158" s="744"/>
      <c r="E158" s="742"/>
    </row>
    <row r="159" spans="1:5" ht="13.8" x14ac:dyDescent="0.25">
      <c r="A159" s="743"/>
      <c r="B159" s="745"/>
      <c r="C159" s="743"/>
      <c r="D159" s="744"/>
      <c r="E159" s="742"/>
    </row>
    <row r="160" spans="1:5" ht="13.8" x14ac:dyDescent="0.25">
      <c r="A160" s="743"/>
      <c r="B160" s="745" t="s">
        <v>456</v>
      </c>
      <c r="C160" s="743"/>
      <c r="D160" s="744"/>
      <c r="E160" s="742"/>
    </row>
    <row r="161" spans="1:5" ht="13.8" x14ac:dyDescent="0.25">
      <c r="A161" s="743"/>
      <c r="B161" s="745" t="s">
        <v>425</v>
      </c>
      <c r="C161" s="743"/>
      <c r="D161" s="744"/>
      <c r="E161" s="742"/>
    </row>
    <row r="162" spans="1:5" ht="13.8" x14ac:dyDescent="0.25">
      <c r="A162" s="743"/>
      <c r="B162" s="746" t="s">
        <v>780</v>
      </c>
      <c r="C162" s="743"/>
      <c r="D162" s="744"/>
      <c r="E162" s="742"/>
    </row>
    <row r="163" spans="1:5" ht="13.8" x14ac:dyDescent="0.25">
      <c r="A163" s="743"/>
      <c r="B163" s="746" t="s">
        <v>781</v>
      </c>
      <c r="C163" s="743"/>
      <c r="D163" s="744"/>
      <c r="E163" s="742"/>
    </row>
    <row r="164" spans="1:5" ht="13.8" x14ac:dyDescent="0.25">
      <c r="A164" s="743"/>
      <c r="B164" s="746" t="s">
        <v>782</v>
      </c>
      <c r="C164" s="743"/>
      <c r="D164" s="744"/>
      <c r="E164" s="742"/>
    </row>
    <row r="165" spans="1:5" ht="13.8" x14ac:dyDescent="0.25">
      <c r="A165" s="743"/>
      <c r="B165" s="746" t="s">
        <v>444</v>
      </c>
      <c r="C165" s="743"/>
      <c r="D165" s="744"/>
      <c r="E165" s="742"/>
    </row>
    <row r="166" spans="1:5" ht="13.8" x14ac:dyDescent="0.25">
      <c r="A166" s="747" t="s">
        <v>309</v>
      </c>
      <c r="B166" s="748" t="s">
        <v>437</v>
      </c>
      <c r="C166" s="743"/>
      <c r="D166" s="744"/>
      <c r="E166" s="742"/>
    </row>
    <row r="167" spans="1:5" ht="13.8" x14ac:dyDescent="0.25">
      <c r="A167" s="743"/>
      <c r="B167" s="745" t="s">
        <v>783</v>
      </c>
      <c r="C167" s="743"/>
      <c r="D167" s="744"/>
      <c r="E167" s="742"/>
    </row>
    <row r="168" spans="1:5" ht="13.8" x14ac:dyDescent="0.25">
      <c r="A168" s="743"/>
      <c r="B168" s="743"/>
      <c r="C168" s="743"/>
      <c r="D168" s="744"/>
      <c r="E168" s="742"/>
    </row>
    <row r="169" spans="1:5" ht="13.8" x14ac:dyDescent="0.25">
      <c r="A169" s="743"/>
      <c r="B169" s="745" t="s">
        <v>465</v>
      </c>
      <c r="C169" s="743"/>
      <c r="D169" s="744"/>
      <c r="E169" s="742"/>
    </row>
    <row r="170" spans="1:5" ht="13.8" x14ac:dyDescent="0.25">
      <c r="A170" s="743"/>
      <c r="B170" s="745" t="s">
        <v>784</v>
      </c>
      <c r="C170" s="743"/>
      <c r="D170" s="744"/>
      <c r="E170" s="742"/>
    </row>
    <row r="171" spans="1:5" ht="13.8" x14ac:dyDescent="0.25">
      <c r="A171" s="743"/>
      <c r="B171" s="746" t="s">
        <v>454</v>
      </c>
      <c r="C171" s="743"/>
      <c r="D171" s="744"/>
      <c r="E171" s="742"/>
    </row>
    <row r="172" spans="1:5" ht="13.8" x14ac:dyDescent="0.25">
      <c r="A172" s="743"/>
      <c r="B172" s="746" t="s">
        <v>455</v>
      </c>
      <c r="C172" s="743"/>
      <c r="D172" s="744"/>
      <c r="E172" s="742"/>
    </row>
    <row r="173" spans="1:5" ht="13.8" x14ac:dyDescent="0.25">
      <c r="A173" s="743"/>
      <c r="B173" s="746" t="s">
        <v>471</v>
      </c>
      <c r="C173" s="743"/>
      <c r="D173" s="744"/>
      <c r="E173" s="742"/>
    </row>
    <row r="174" spans="1:5" ht="13.8" x14ac:dyDescent="0.25">
      <c r="A174" s="743"/>
      <c r="B174" s="746" t="s">
        <v>472</v>
      </c>
      <c r="C174" s="743"/>
      <c r="D174" s="744"/>
      <c r="E174" s="742"/>
    </row>
    <row r="175" spans="1:5" ht="13.8" x14ac:dyDescent="0.25">
      <c r="A175" s="747" t="s">
        <v>309</v>
      </c>
      <c r="B175" s="748" t="s">
        <v>463</v>
      </c>
      <c r="C175" s="743"/>
      <c r="D175" s="744"/>
      <c r="E175" s="742"/>
    </row>
    <row r="176" spans="1:5" ht="13.8" x14ac:dyDescent="0.25">
      <c r="A176" s="743"/>
      <c r="B176" s="745" t="s">
        <v>785</v>
      </c>
      <c r="C176" s="743"/>
      <c r="D176" s="744"/>
      <c r="E176" s="742"/>
    </row>
    <row r="177" spans="1:5" ht="13.8" x14ac:dyDescent="0.25">
      <c r="A177" s="743"/>
      <c r="B177" s="743"/>
      <c r="C177" s="743"/>
      <c r="D177" s="744"/>
      <c r="E177" s="742"/>
    </row>
    <row r="178" spans="1:5" ht="13.8" x14ac:dyDescent="0.25">
      <c r="A178" s="743"/>
      <c r="B178" s="745" t="s">
        <v>473</v>
      </c>
      <c r="C178" s="743"/>
      <c r="D178" s="744"/>
      <c r="E178" s="742"/>
    </row>
    <row r="179" spans="1:5" ht="13.8" x14ac:dyDescent="0.25">
      <c r="A179" s="743"/>
      <c r="B179" s="745" t="s">
        <v>474</v>
      </c>
      <c r="C179" s="743"/>
      <c r="D179" s="744"/>
      <c r="E179" s="742"/>
    </row>
    <row r="180" spans="1:5" ht="13.8" x14ac:dyDescent="0.25">
      <c r="A180" s="743"/>
      <c r="B180" s="746" t="s">
        <v>475</v>
      </c>
      <c r="C180" s="743"/>
      <c r="D180" s="744"/>
      <c r="E180" s="742"/>
    </row>
    <row r="181" spans="1:5" ht="13.8" x14ac:dyDescent="0.25">
      <c r="A181" s="743"/>
      <c r="B181" s="746" t="s">
        <v>476</v>
      </c>
      <c r="C181" s="743"/>
      <c r="D181" s="744"/>
      <c r="E181" s="742"/>
    </row>
    <row r="182" spans="1:5" ht="13.8" x14ac:dyDescent="0.25">
      <c r="A182" s="743"/>
      <c r="B182" s="746" t="s">
        <v>490</v>
      </c>
      <c r="C182" s="743"/>
      <c r="D182" s="744"/>
      <c r="E182" s="742"/>
    </row>
    <row r="183" spans="1:5" ht="13.8" x14ac:dyDescent="0.25">
      <c r="A183" s="743"/>
      <c r="B183" s="746" t="s">
        <v>491</v>
      </c>
      <c r="C183" s="743"/>
      <c r="D183" s="744"/>
      <c r="E183" s="742"/>
    </row>
    <row r="184" spans="1:5" ht="13.8" x14ac:dyDescent="0.25">
      <c r="A184" s="747" t="s">
        <v>309</v>
      </c>
      <c r="B184" s="748" t="s">
        <v>492</v>
      </c>
      <c r="C184" s="743"/>
      <c r="D184" s="744"/>
      <c r="E184" s="742"/>
    </row>
    <row r="185" spans="1:5" ht="13.8" x14ac:dyDescent="0.25">
      <c r="A185" s="743"/>
      <c r="B185" s="745" t="s">
        <v>786</v>
      </c>
      <c r="C185" s="743"/>
      <c r="D185" s="744"/>
      <c r="E185" s="742"/>
    </row>
    <row r="186" spans="1:5" ht="13.8" x14ac:dyDescent="0.25">
      <c r="A186" s="743"/>
      <c r="B186" s="745"/>
      <c r="C186" s="743"/>
      <c r="D186" s="744"/>
      <c r="E186" s="742"/>
    </row>
    <row r="187" spans="1:5" ht="13.8" x14ac:dyDescent="0.25">
      <c r="A187" s="743"/>
      <c r="B187" s="745" t="s">
        <v>493</v>
      </c>
      <c r="C187" s="743"/>
      <c r="D187" s="744"/>
      <c r="E187" s="742"/>
    </row>
    <row r="188" spans="1:5" ht="13.8" x14ac:dyDescent="0.25">
      <c r="A188" s="743"/>
      <c r="B188" s="745" t="s">
        <v>483</v>
      </c>
      <c r="C188" s="743"/>
      <c r="D188" s="744"/>
      <c r="E188" s="742"/>
    </row>
    <row r="189" spans="1:5" ht="13.8" x14ac:dyDescent="0.25">
      <c r="A189" s="743"/>
      <c r="B189" s="746" t="s">
        <v>484</v>
      </c>
      <c r="C189" s="743"/>
      <c r="D189" s="744"/>
      <c r="E189" s="742"/>
    </row>
    <row r="190" spans="1:5" ht="13.8" x14ac:dyDescent="0.25">
      <c r="A190" s="743"/>
      <c r="B190" s="746" t="s">
        <v>485</v>
      </c>
      <c r="C190" s="743"/>
      <c r="D190" s="744"/>
      <c r="E190" s="742"/>
    </row>
    <row r="191" spans="1:5" ht="13.8" x14ac:dyDescent="0.25">
      <c r="A191" s="743"/>
      <c r="B191" s="746" t="s">
        <v>583</v>
      </c>
      <c r="C191" s="743"/>
      <c r="D191" s="744"/>
      <c r="E191" s="742"/>
    </row>
    <row r="192" spans="1:5" ht="13.8" x14ac:dyDescent="0.25">
      <c r="A192" s="743"/>
      <c r="B192" s="746" t="s">
        <v>584</v>
      </c>
      <c r="C192" s="743"/>
      <c r="D192" s="744"/>
      <c r="E192" s="742"/>
    </row>
    <row r="193" spans="1:5" ht="13.8" x14ac:dyDescent="0.25">
      <c r="A193" s="747" t="s">
        <v>309</v>
      </c>
      <c r="B193" s="748" t="s">
        <v>808</v>
      </c>
      <c r="C193" s="743"/>
      <c r="D193" s="744"/>
      <c r="E193" s="742"/>
    </row>
    <row r="194" spans="1:5" ht="13.8" x14ac:dyDescent="0.25">
      <c r="A194" s="743"/>
      <c r="B194" s="745" t="s">
        <v>809</v>
      </c>
      <c r="C194" s="743"/>
      <c r="D194" s="744"/>
      <c r="E194" s="742"/>
    </row>
    <row r="195" spans="1:5" ht="13.8" x14ac:dyDescent="0.25">
      <c r="A195" s="743"/>
      <c r="B195" s="745"/>
      <c r="C195" s="743"/>
      <c r="D195" s="744"/>
      <c r="E195" s="742"/>
    </row>
    <row r="196" spans="1:5" ht="13.8" x14ac:dyDescent="0.25">
      <c r="A196" s="743"/>
      <c r="B196" s="745" t="s">
        <v>494</v>
      </c>
      <c r="C196" s="743"/>
      <c r="D196" s="744"/>
      <c r="E196" s="742"/>
    </row>
    <row r="197" spans="1:5" ht="13.8" x14ac:dyDescent="0.25">
      <c r="A197" s="743"/>
      <c r="B197" s="745" t="s">
        <v>425</v>
      </c>
      <c r="C197" s="743"/>
      <c r="D197" s="744"/>
      <c r="E197" s="742"/>
    </row>
    <row r="198" spans="1:5" ht="13.8" x14ac:dyDescent="0.25">
      <c r="A198" s="743"/>
      <c r="B198" s="746" t="s">
        <v>477</v>
      </c>
      <c r="C198" s="743"/>
      <c r="D198" s="744"/>
      <c r="E198" s="742"/>
    </row>
    <row r="199" spans="1:5" ht="13.8" x14ac:dyDescent="0.25">
      <c r="A199" s="743"/>
      <c r="B199" s="746" t="s">
        <v>478</v>
      </c>
      <c r="C199" s="743"/>
      <c r="D199" s="744"/>
      <c r="E199" s="742"/>
    </row>
    <row r="200" spans="1:5" ht="13.8" x14ac:dyDescent="0.25">
      <c r="A200" s="743"/>
      <c r="B200" s="746" t="s">
        <v>495</v>
      </c>
      <c r="C200" s="743"/>
      <c r="D200" s="744"/>
      <c r="E200" s="742"/>
    </row>
    <row r="201" spans="1:5" ht="13.8" x14ac:dyDescent="0.25">
      <c r="A201" s="743"/>
      <c r="B201" s="746" t="s">
        <v>496</v>
      </c>
      <c r="C201" s="743"/>
      <c r="D201" s="744"/>
      <c r="E201" s="742"/>
    </row>
    <row r="202" spans="1:5" ht="13.8" x14ac:dyDescent="0.25">
      <c r="A202" s="747" t="s">
        <v>309</v>
      </c>
      <c r="B202" s="748" t="s">
        <v>497</v>
      </c>
      <c r="C202" s="743"/>
      <c r="D202" s="744"/>
      <c r="E202" s="742"/>
    </row>
    <row r="203" spans="1:5" ht="13.8" x14ac:dyDescent="0.25">
      <c r="A203" s="743"/>
      <c r="B203" s="745" t="s">
        <v>787</v>
      </c>
      <c r="C203" s="743"/>
      <c r="D203" s="744"/>
      <c r="E203" s="742"/>
    </row>
    <row r="204" spans="1:5" ht="13.8" x14ac:dyDescent="0.25">
      <c r="A204" s="743"/>
      <c r="B204" s="745"/>
      <c r="C204" s="743"/>
      <c r="D204" s="744"/>
      <c r="E204" s="742"/>
    </row>
    <row r="205" spans="1:5" ht="13.8" x14ac:dyDescent="0.25">
      <c r="A205" s="743"/>
      <c r="B205" s="745" t="s">
        <v>585</v>
      </c>
      <c r="C205" s="743"/>
      <c r="D205" s="744"/>
      <c r="E205" s="742"/>
    </row>
    <row r="206" spans="1:5" ht="13.8" x14ac:dyDescent="0.25">
      <c r="A206" s="743"/>
      <c r="B206" s="745" t="s">
        <v>586</v>
      </c>
      <c r="C206" s="743"/>
      <c r="D206" s="744"/>
      <c r="E206" s="742"/>
    </row>
    <row r="207" spans="1:5" ht="13.8" x14ac:dyDescent="0.25">
      <c r="A207" s="743"/>
      <c r="B207" s="746" t="s">
        <v>486</v>
      </c>
      <c r="C207" s="743"/>
      <c r="D207" s="744"/>
      <c r="E207" s="742"/>
    </row>
    <row r="208" spans="1:5" ht="13.8" x14ac:dyDescent="0.25">
      <c r="A208" s="743"/>
      <c r="B208" s="746" t="s">
        <v>487</v>
      </c>
      <c r="C208" s="743"/>
      <c r="D208" s="744"/>
      <c r="E208" s="742"/>
    </row>
    <row r="209" spans="1:5" ht="13.8" x14ac:dyDescent="0.25">
      <c r="A209" s="743"/>
      <c r="B209" s="746" t="s">
        <v>788</v>
      </c>
      <c r="C209" s="743"/>
      <c r="D209" s="744"/>
      <c r="E209" s="742"/>
    </row>
    <row r="210" spans="1:5" ht="13.8" x14ac:dyDescent="0.25">
      <c r="A210" s="743"/>
      <c r="B210" s="746" t="s">
        <v>587</v>
      </c>
      <c r="C210" s="743"/>
      <c r="D210" s="744"/>
      <c r="E210" s="742"/>
    </row>
    <row r="211" spans="1:5" ht="13.8" x14ac:dyDescent="0.25">
      <c r="A211" s="747" t="s">
        <v>309</v>
      </c>
      <c r="B211" s="748" t="s">
        <v>789</v>
      </c>
      <c r="C211" s="743"/>
      <c r="D211" s="744"/>
      <c r="E211" s="742"/>
    </row>
    <row r="212" spans="1:5" ht="13.8" x14ac:dyDescent="0.25">
      <c r="A212" s="743"/>
      <c r="B212" s="745" t="s">
        <v>790</v>
      </c>
      <c r="C212" s="743"/>
      <c r="D212" s="744"/>
      <c r="E212" s="742"/>
    </row>
    <row r="213" spans="1:5" ht="13.8" x14ac:dyDescent="0.25">
      <c r="A213" s="743"/>
      <c r="B213" s="745"/>
      <c r="C213" s="743"/>
      <c r="D213" s="744"/>
      <c r="E213" s="742"/>
    </row>
    <row r="214" spans="1:5" ht="13.8" x14ac:dyDescent="0.25">
      <c r="A214" s="743"/>
      <c r="B214" s="745" t="s">
        <v>479</v>
      </c>
      <c r="C214" s="743"/>
      <c r="D214" s="744"/>
      <c r="E214" s="742"/>
    </row>
    <row r="215" spans="1:5" ht="13.8" x14ac:dyDescent="0.25">
      <c r="A215" s="743"/>
      <c r="B215" s="745" t="s">
        <v>581</v>
      </c>
      <c r="C215" s="743"/>
      <c r="D215" s="744"/>
      <c r="E215" s="742"/>
    </row>
    <row r="216" spans="1:5" ht="13.8" x14ac:dyDescent="0.25">
      <c r="A216" s="743"/>
      <c r="B216" s="746" t="s">
        <v>481</v>
      </c>
      <c r="C216" s="743"/>
      <c r="D216" s="744"/>
      <c r="E216" s="742"/>
    </row>
    <row r="217" spans="1:5" ht="13.8" x14ac:dyDescent="0.25">
      <c r="A217" s="743"/>
      <c r="B217" s="746" t="s">
        <v>482</v>
      </c>
      <c r="C217" s="743"/>
      <c r="D217" s="744"/>
      <c r="E217" s="742"/>
    </row>
    <row r="218" spans="1:5" ht="13.8" x14ac:dyDescent="0.25">
      <c r="A218" s="743"/>
      <c r="B218" s="746" t="s">
        <v>582</v>
      </c>
      <c r="C218" s="743"/>
      <c r="D218" s="744"/>
      <c r="E218" s="742"/>
    </row>
    <row r="219" spans="1:5" ht="13.8" x14ac:dyDescent="0.25">
      <c r="A219" s="743"/>
      <c r="B219" s="746" t="s">
        <v>498</v>
      </c>
      <c r="C219" s="743"/>
      <c r="D219" s="744"/>
      <c r="E219" s="742"/>
    </row>
    <row r="220" spans="1:5" ht="13.8" x14ac:dyDescent="0.25">
      <c r="A220" s="747" t="s">
        <v>309</v>
      </c>
      <c r="B220" s="748" t="s">
        <v>840</v>
      </c>
      <c r="C220" s="743"/>
      <c r="D220" s="744"/>
      <c r="E220" s="742"/>
    </row>
    <row r="221" spans="1:5" ht="13.8" x14ac:dyDescent="0.25">
      <c r="A221" s="743"/>
      <c r="B221" s="745" t="s">
        <v>841</v>
      </c>
      <c r="C221" s="743"/>
      <c r="D221" s="744"/>
      <c r="E221" s="742"/>
    </row>
    <row r="222" spans="1:5" ht="13.8" x14ac:dyDescent="0.25">
      <c r="A222" s="743"/>
      <c r="B222" s="745"/>
      <c r="C222" s="743"/>
      <c r="D222" s="744"/>
      <c r="E222" s="742"/>
    </row>
    <row r="223" spans="1:5" ht="13.8" x14ac:dyDescent="0.25">
      <c r="A223" s="743"/>
      <c r="B223" s="745" t="s">
        <v>791</v>
      </c>
      <c r="C223" s="743"/>
      <c r="D223" s="744"/>
      <c r="E223" s="742"/>
    </row>
    <row r="224" spans="1:5" ht="13.8" x14ac:dyDescent="0.25">
      <c r="A224" s="743"/>
      <c r="B224" s="745" t="s">
        <v>425</v>
      </c>
      <c r="C224" s="743"/>
      <c r="D224" s="744"/>
      <c r="E224" s="742"/>
    </row>
    <row r="225" spans="1:5" ht="13.8" x14ac:dyDescent="0.25">
      <c r="A225" s="743"/>
      <c r="B225" s="746" t="s">
        <v>488</v>
      </c>
      <c r="C225" s="743"/>
      <c r="D225" s="744"/>
      <c r="E225" s="742"/>
    </row>
    <row r="226" spans="1:5" ht="13.8" x14ac:dyDescent="0.25">
      <c r="A226" s="743"/>
      <c r="B226" s="746" t="s">
        <v>489</v>
      </c>
      <c r="C226" s="743"/>
      <c r="D226" s="744"/>
      <c r="E226" s="742"/>
    </row>
    <row r="227" spans="1:5" ht="13.8" x14ac:dyDescent="0.25">
      <c r="A227" s="743"/>
      <c r="B227" s="746" t="s">
        <v>792</v>
      </c>
      <c r="C227" s="743"/>
      <c r="D227" s="744"/>
      <c r="E227" s="742"/>
    </row>
    <row r="228" spans="1:5" ht="13.8" x14ac:dyDescent="0.25">
      <c r="A228" s="743"/>
      <c r="B228" s="746" t="s">
        <v>499</v>
      </c>
      <c r="C228" s="743"/>
      <c r="D228" s="744"/>
      <c r="E228" s="742"/>
    </row>
    <row r="229" spans="1:5" ht="13.8" x14ac:dyDescent="0.25">
      <c r="A229" s="747" t="s">
        <v>309</v>
      </c>
      <c r="B229" s="748" t="s">
        <v>622</v>
      </c>
      <c r="C229" s="743"/>
      <c r="D229" s="744"/>
      <c r="E229" s="742"/>
    </row>
    <row r="230" spans="1:5" ht="13.8" x14ac:dyDescent="0.25">
      <c r="A230" s="743"/>
      <c r="B230" s="745" t="s">
        <v>793</v>
      </c>
      <c r="C230" s="743"/>
      <c r="D230" s="744"/>
      <c r="E230" s="742"/>
    </row>
    <row r="231" spans="1:5" ht="13.8" x14ac:dyDescent="0.25">
      <c r="A231" s="743"/>
      <c r="B231" s="745"/>
      <c r="C231" s="743"/>
      <c r="D231" s="744"/>
      <c r="E231" s="742"/>
    </row>
    <row r="232" spans="1:5" ht="13.8" x14ac:dyDescent="0.25">
      <c r="A232" s="743"/>
      <c r="B232" s="745" t="s">
        <v>813</v>
      </c>
      <c r="C232" s="743"/>
      <c r="D232" s="744"/>
      <c r="E232" s="742"/>
    </row>
    <row r="233" spans="1:5" ht="13.8" x14ac:dyDescent="0.25">
      <c r="A233" s="743"/>
      <c r="B233" s="745" t="s">
        <v>425</v>
      </c>
      <c r="C233" s="743"/>
      <c r="D233" s="744"/>
      <c r="E233" s="742"/>
    </row>
    <row r="234" spans="1:5" ht="13.8" x14ac:dyDescent="0.25">
      <c r="A234" s="743"/>
      <c r="B234" s="746" t="s">
        <v>814</v>
      </c>
      <c r="C234" s="743"/>
      <c r="D234" s="744"/>
      <c r="E234" s="742"/>
    </row>
    <row r="235" spans="1:5" ht="13.8" x14ac:dyDescent="0.25">
      <c r="A235" s="743"/>
      <c r="B235" s="746" t="s">
        <v>815</v>
      </c>
      <c r="C235" s="743"/>
      <c r="D235" s="744"/>
      <c r="E235" s="742"/>
    </row>
    <row r="236" spans="1:5" ht="13.8" x14ac:dyDescent="0.25">
      <c r="A236" s="743"/>
      <c r="B236" s="746" t="s">
        <v>500</v>
      </c>
      <c r="C236" s="743"/>
      <c r="D236" s="744"/>
      <c r="E236" s="742"/>
    </row>
    <row r="237" spans="1:5" ht="13.8" x14ac:dyDescent="0.25">
      <c r="A237" s="743"/>
      <c r="B237" s="746" t="s">
        <v>501</v>
      </c>
      <c r="C237" s="743"/>
      <c r="D237" s="744"/>
      <c r="E237" s="742"/>
    </row>
    <row r="238" spans="1:5" ht="13.8" x14ac:dyDescent="0.25">
      <c r="A238" s="747" t="s">
        <v>309</v>
      </c>
      <c r="B238" s="748" t="s">
        <v>794</v>
      </c>
      <c r="C238" s="743"/>
      <c r="D238" s="744"/>
      <c r="E238" s="742"/>
    </row>
    <row r="239" spans="1:5" ht="13.8" x14ac:dyDescent="0.25">
      <c r="A239" s="743"/>
      <c r="B239" s="745" t="s">
        <v>795</v>
      </c>
      <c r="C239" s="743"/>
      <c r="D239" s="744"/>
      <c r="E239" s="742"/>
    </row>
    <row r="240" spans="1:5" ht="13.8" x14ac:dyDescent="0.25">
      <c r="A240" s="743"/>
      <c r="B240" s="752"/>
      <c r="C240" s="743"/>
      <c r="D240" s="744"/>
      <c r="E240" s="742"/>
    </row>
    <row r="241" spans="1:5" ht="13.8" x14ac:dyDescent="0.25">
      <c r="A241" s="743"/>
      <c r="B241" s="752"/>
      <c r="C241" s="743"/>
      <c r="D241" s="744"/>
      <c r="E241" s="742"/>
    </row>
    <row r="242" spans="1:5" ht="15" customHeight="1" x14ac:dyDescent="0.25">
      <c r="A242" s="1015" t="s">
        <v>541</v>
      </c>
      <c r="B242" s="1015"/>
      <c r="C242" s="1015"/>
      <c r="D242" s="1015"/>
      <c r="E242" s="742"/>
    </row>
    <row r="243" spans="1:5" ht="13.8" x14ac:dyDescent="0.25">
      <c r="A243" s="743"/>
      <c r="B243" s="752"/>
      <c r="C243" s="743"/>
      <c r="D243" s="744"/>
      <c r="E243" s="742"/>
    </row>
    <row r="244" spans="1:5" ht="13.8" x14ac:dyDescent="0.25">
      <c r="A244" s="743"/>
      <c r="B244" s="745" t="s">
        <v>513</v>
      </c>
      <c r="C244" s="743"/>
      <c r="D244" s="744"/>
      <c r="E244" s="742"/>
    </row>
    <row r="245" spans="1:5" ht="13.8" x14ac:dyDescent="0.25">
      <c r="A245" s="743"/>
      <c r="B245" s="753" t="s">
        <v>796</v>
      </c>
      <c r="C245" s="743"/>
      <c r="D245" s="744"/>
      <c r="E245" s="742"/>
    </row>
    <row r="246" spans="1:5" ht="13.8" x14ac:dyDescent="0.25">
      <c r="A246" s="743"/>
      <c r="B246" s="754" t="s">
        <v>797</v>
      </c>
      <c r="C246" s="743"/>
      <c r="D246" s="744"/>
      <c r="E246" s="742"/>
    </row>
    <row r="247" spans="1:5" ht="13.8" x14ac:dyDescent="0.25">
      <c r="A247" s="743"/>
      <c r="B247" s="754" t="s">
        <v>514</v>
      </c>
      <c r="C247" s="743"/>
      <c r="D247" s="744"/>
      <c r="E247" s="742"/>
    </row>
    <row r="248" spans="1:5" ht="13.8" x14ac:dyDescent="0.25">
      <c r="A248" s="743"/>
      <c r="B248" s="754" t="s">
        <v>515</v>
      </c>
      <c r="C248" s="743"/>
      <c r="D248" s="744"/>
      <c r="E248" s="742"/>
    </row>
    <row r="249" spans="1:5" ht="13.8" x14ac:dyDescent="0.25">
      <c r="A249" s="743"/>
      <c r="B249" s="754" t="s">
        <v>532</v>
      </c>
      <c r="C249" s="743"/>
      <c r="D249" s="744"/>
      <c r="E249" s="742"/>
    </row>
    <row r="250" spans="1:5" ht="13.8" x14ac:dyDescent="0.25">
      <c r="A250" s="743"/>
      <c r="B250" s="754" t="s">
        <v>533</v>
      </c>
      <c r="C250" s="743"/>
      <c r="D250" s="744"/>
      <c r="E250" s="742"/>
    </row>
    <row r="251" spans="1:5" ht="13.8" x14ac:dyDescent="0.25">
      <c r="A251" s="747" t="s">
        <v>309</v>
      </c>
      <c r="B251" s="748" t="s">
        <v>804</v>
      </c>
      <c r="C251" s="743"/>
      <c r="D251" s="744"/>
      <c r="E251" s="742"/>
    </row>
    <row r="252" spans="1:5" ht="13.8" x14ac:dyDescent="0.25">
      <c r="A252" s="743"/>
      <c r="B252" s="754" t="s">
        <v>798</v>
      </c>
      <c r="C252" s="743"/>
      <c r="D252" s="744"/>
      <c r="E252" s="742"/>
    </row>
    <row r="253" spans="1:5" ht="13.8" x14ac:dyDescent="0.25">
      <c r="A253" s="743"/>
      <c r="B253" s="754"/>
      <c r="C253" s="743"/>
      <c r="D253" s="744"/>
      <c r="E253" s="742"/>
    </row>
    <row r="254" spans="1:5" ht="13.8" x14ac:dyDescent="0.25">
      <c r="A254" s="743"/>
      <c r="B254" s="745" t="s">
        <v>516</v>
      </c>
      <c r="C254" s="743"/>
      <c r="D254" s="744"/>
      <c r="E254" s="742"/>
    </row>
    <row r="255" spans="1:5" ht="13.8" x14ac:dyDescent="0.25">
      <c r="A255" s="743"/>
      <c r="B255" s="753" t="s">
        <v>480</v>
      </c>
      <c r="C255" s="743"/>
      <c r="D255" s="744"/>
      <c r="E255" s="742"/>
    </row>
    <row r="256" spans="1:5" ht="13.8" x14ac:dyDescent="0.25">
      <c r="A256" s="743"/>
      <c r="B256" s="754" t="s">
        <v>517</v>
      </c>
      <c r="C256" s="743"/>
      <c r="D256" s="744"/>
      <c r="E256" s="742"/>
    </row>
    <row r="257" spans="1:5" ht="13.8" x14ac:dyDescent="0.25">
      <c r="A257" s="743"/>
      <c r="B257" s="754" t="s">
        <v>518</v>
      </c>
      <c r="C257" s="743"/>
      <c r="D257" s="744"/>
      <c r="E257" s="742"/>
    </row>
    <row r="258" spans="1:5" ht="13.8" x14ac:dyDescent="0.25">
      <c r="A258" s="743"/>
      <c r="B258" s="754" t="s">
        <v>519</v>
      </c>
      <c r="C258" s="743"/>
      <c r="D258" s="744"/>
      <c r="E258" s="742"/>
    </row>
    <row r="259" spans="1:5" ht="13.8" x14ac:dyDescent="0.25">
      <c r="A259" s="743"/>
      <c r="B259" s="754" t="s">
        <v>534</v>
      </c>
      <c r="C259" s="743"/>
      <c r="D259" s="744"/>
      <c r="E259" s="742"/>
    </row>
    <row r="260" spans="1:5" ht="13.8" x14ac:dyDescent="0.25">
      <c r="A260" s="743"/>
      <c r="B260" s="754" t="s">
        <v>535</v>
      </c>
      <c r="C260" s="743"/>
      <c r="D260" s="744"/>
      <c r="E260" s="742"/>
    </row>
    <row r="261" spans="1:5" ht="13.8" x14ac:dyDescent="0.25">
      <c r="A261" s="747" t="s">
        <v>309</v>
      </c>
      <c r="B261" s="748" t="s">
        <v>799</v>
      </c>
      <c r="C261" s="743"/>
      <c r="D261" s="744"/>
      <c r="E261" s="742"/>
    </row>
    <row r="262" spans="1:5" ht="13.8" x14ac:dyDescent="0.25">
      <c r="A262" s="743"/>
      <c r="B262" s="754"/>
      <c r="C262" s="743"/>
      <c r="D262" s="744"/>
      <c r="E262" s="742"/>
    </row>
    <row r="263" spans="1:5" ht="13.8" x14ac:dyDescent="0.25">
      <c r="A263" s="743"/>
      <c r="B263" s="745" t="s">
        <v>530</v>
      </c>
      <c r="C263" s="743"/>
      <c r="D263" s="744"/>
      <c r="E263" s="742"/>
    </row>
    <row r="264" spans="1:5" ht="13.8" x14ac:dyDescent="0.25">
      <c r="A264" s="743"/>
      <c r="B264" s="753" t="s">
        <v>480</v>
      </c>
      <c r="C264" s="743"/>
      <c r="D264" s="744"/>
      <c r="E264" s="742"/>
    </row>
    <row r="265" spans="1:5" ht="13.8" x14ac:dyDescent="0.25">
      <c r="A265" s="743"/>
      <c r="B265" s="754" t="s">
        <v>520</v>
      </c>
      <c r="C265" s="743"/>
      <c r="D265" s="744"/>
      <c r="E265" s="742"/>
    </row>
    <row r="266" spans="1:5" ht="13.8" x14ac:dyDescent="0.25">
      <c r="A266" s="743"/>
      <c r="B266" s="754" t="s">
        <v>521</v>
      </c>
      <c r="C266" s="743"/>
      <c r="D266" s="744"/>
      <c r="E266" s="742"/>
    </row>
    <row r="267" spans="1:5" ht="13.8" x14ac:dyDescent="0.25">
      <c r="A267" s="743"/>
      <c r="B267" s="754" t="s">
        <v>522</v>
      </c>
      <c r="C267" s="743"/>
      <c r="D267" s="744"/>
      <c r="E267" s="742"/>
    </row>
    <row r="268" spans="1:5" ht="13.8" x14ac:dyDescent="0.25">
      <c r="A268" s="743"/>
      <c r="B268" s="754" t="s">
        <v>536</v>
      </c>
      <c r="C268" s="743"/>
      <c r="D268" s="744"/>
      <c r="E268" s="742"/>
    </row>
    <row r="269" spans="1:5" ht="13.8" x14ac:dyDescent="0.25">
      <c r="A269" s="743"/>
      <c r="B269" s="754" t="s">
        <v>537</v>
      </c>
      <c r="C269" s="743"/>
      <c r="D269" s="744"/>
      <c r="E269" s="742"/>
    </row>
    <row r="270" spans="1:5" ht="13.8" x14ac:dyDescent="0.25">
      <c r="A270" s="747" t="s">
        <v>309</v>
      </c>
      <c r="B270" s="748" t="s">
        <v>528</v>
      </c>
      <c r="C270" s="743"/>
      <c r="D270" s="744"/>
      <c r="E270" s="742"/>
    </row>
    <row r="271" spans="1:5" ht="13.8" x14ac:dyDescent="0.25">
      <c r="A271" s="743"/>
      <c r="B271" s="754"/>
      <c r="C271" s="743"/>
      <c r="D271" s="744"/>
      <c r="E271" s="742"/>
    </row>
    <row r="272" spans="1:5" ht="13.8" x14ac:dyDescent="0.25">
      <c r="A272" s="743"/>
      <c r="B272" s="745" t="s">
        <v>531</v>
      </c>
      <c r="C272" s="743"/>
      <c r="D272" s="744"/>
      <c r="E272" s="742"/>
    </row>
    <row r="273" spans="1:5" ht="13.8" x14ac:dyDescent="0.25">
      <c r="A273" s="743"/>
      <c r="B273" s="753" t="s">
        <v>425</v>
      </c>
      <c r="C273" s="743"/>
      <c r="D273" s="744"/>
      <c r="E273" s="742"/>
    </row>
    <row r="274" spans="1:5" ht="13.8" x14ac:dyDescent="0.25">
      <c r="A274" s="743"/>
      <c r="B274" s="754" t="s">
        <v>523</v>
      </c>
      <c r="C274" s="743"/>
      <c r="D274" s="744"/>
      <c r="E274" s="742"/>
    </row>
    <row r="275" spans="1:5" ht="13.8" x14ac:dyDescent="0.25">
      <c r="A275" s="743"/>
      <c r="B275" s="754" t="s">
        <v>524</v>
      </c>
      <c r="C275" s="743"/>
      <c r="D275" s="744"/>
      <c r="E275" s="742"/>
    </row>
    <row r="276" spans="1:5" ht="13.8" x14ac:dyDescent="0.25">
      <c r="A276" s="743"/>
      <c r="B276" s="754" t="s">
        <v>525</v>
      </c>
      <c r="C276" s="743"/>
      <c r="D276" s="744"/>
      <c r="E276" s="742"/>
    </row>
    <row r="277" spans="1:5" ht="13.8" x14ac:dyDescent="0.25">
      <c r="A277" s="743"/>
      <c r="B277" s="754" t="s">
        <v>538</v>
      </c>
      <c r="C277" s="743"/>
      <c r="D277" s="744"/>
      <c r="E277" s="742"/>
    </row>
    <row r="278" spans="1:5" ht="13.8" x14ac:dyDescent="0.25">
      <c r="A278" s="743"/>
      <c r="B278" s="754" t="s">
        <v>539</v>
      </c>
      <c r="C278" s="743"/>
      <c r="D278" s="744"/>
      <c r="E278" s="742"/>
    </row>
    <row r="279" spans="1:5" ht="13.8" x14ac:dyDescent="0.25">
      <c r="A279" s="747" t="s">
        <v>309</v>
      </c>
      <c r="B279" s="748" t="s">
        <v>529</v>
      </c>
      <c r="C279" s="743"/>
      <c r="D279" s="744"/>
      <c r="E279" s="742"/>
    </row>
    <row r="280" spans="1:5" ht="13.8" x14ac:dyDescent="0.25">
      <c r="A280" s="743"/>
      <c r="B280" s="754" t="s">
        <v>800</v>
      </c>
      <c r="C280" s="743"/>
      <c r="D280" s="744"/>
      <c r="E280" s="742"/>
    </row>
    <row r="281" spans="1:5" ht="13.8" x14ac:dyDescent="0.25">
      <c r="A281" s="743"/>
      <c r="B281" s="754"/>
      <c r="C281" s="743"/>
      <c r="D281" s="744"/>
      <c r="E281" s="742"/>
    </row>
    <row r="282" spans="1:5" ht="13.8" x14ac:dyDescent="0.25">
      <c r="A282" s="743"/>
      <c r="B282" s="745" t="s">
        <v>526</v>
      </c>
      <c r="C282" s="743"/>
      <c r="D282" s="744"/>
      <c r="E282" s="742"/>
    </row>
    <row r="283" spans="1:5" ht="13.8" x14ac:dyDescent="0.25">
      <c r="A283" s="743"/>
      <c r="B283" s="753" t="s">
        <v>845</v>
      </c>
      <c r="C283" s="743"/>
      <c r="D283" s="744"/>
      <c r="E283" s="742"/>
    </row>
    <row r="284" spans="1:5" ht="13.8" x14ac:dyDescent="0.25">
      <c r="A284" s="743"/>
      <c r="B284" s="795" t="s">
        <v>850</v>
      </c>
      <c r="C284" s="743"/>
      <c r="D284" s="744"/>
      <c r="E284" s="742"/>
    </row>
    <row r="285" spans="1:5" ht="13.8" x14ac:dyDescent="0.25">
      <c r="A285" s="743"/>
      <c r="B285" s="795" t="s">
        <v>851</v>
      </c>
      <c r="C285" s="743"/>
      <c r="D285" s="744"/>
      <c r="E285" s="742"/>
    </row>
    <row r="286" spans="1:5" ht="13.8" x14ac:dyDescent="0.25">
      <c r="A286" s="743"/>
      <c r="B286" s="754" t="s">
        <v>527</v>
      </c>
      <c r="C286" s="743"/>
      <c r="D286" s="744"/>
      <c r="E286" s="742"/>
    </row>
    <row r="287" spans="1:5" ht="13.8" x14ac:dyDescent="0.25">
      <c r="A287" s="743"/>
      <c r="B287" s="794" t="s">
        <v>846</v>
      </c>
      <c r="C287" s="743"/>
      <c r="D287" s="744"/>
      <c r="E287" s="742"/>
    </row>
    <row r="288" spans="1:5" ht="13.8" x14ac:dyDescent="0.25">
      <c r="A288" s="743"/>
      <c r="B288" s="754" t="s">
        <v>540</v>
      </c>
      <c r="C288" s="743"/>
      <c r="D288" s="744"/>
      <c r="E288" s="742"/>
    </row>
    <row r="289" spans="1:5" ht="13.8" x14ac:dyDescent="0.25">
      <c r="A289" s="747" t="s">
        <v>309</v>
      </c>
      <c r="B289" s="748" t="s">
        <v>852</v>
      </c>
      <c r="C289" s="743"/>
      <c r="D289" s="744"/>
      <c r="E289" s="742"/>
    </row>
  </sheetData>
  <sheetProtection algorithmName="SHA-512" hashValue="tmze48Nkr1N2y3K/f7BOlZmZSBqRc6n4JFjyI2q0pIintlIQVAoxFgfsGjOBvLACEB64bTI9mrhQ0yltmYqKuA==" saltValue="1l/1UpFtsnJcBW0mn1K4Ag==" spinCount="100000" sheet="1" objects="1" scenarios="1"/>
  <mergeCells count="14">
    <mergeCell ref="C1:D1"/>
    <mergeCell ref="A1:B1"/>
    <mergeCell ref="A242:D242"/>
    <mergeCell ref="A80:D80"/>
    <mergeCell ref="B30:D30"/>
    <mergeCell ref="B22:D22"/>
    <mergeCell ref="B39:D39"/>
    <mergeCell ref="B20:D20"/>
    <mergeCell ref="B16:D16"/>
    <mergeCell ref="B18:D18"/>
    <mergeCell ref="B14:D14"/>
    <mergeCell ref="A3:D3"/>
    <mergeCell ref="A5:D5"/>
    <mergeCell ref="B12:D12"/>
  </mergeCells>
  <hyperlinks>
    <hyperlink ref="B47" r:id="rId1" display="Annett.Hoyer@bkkmitte.de" xr:uid="{00000000-0004-0000-0100-000004000000}"/>
    <hyperlink ref="B54" r:id="rId2" xr:uid="{00000000-0004-0000-0100-000005000000}"/>
    <hyperlink ref="B62" r:id="rId3" display="martin.boehme@kbs.de " xr:uid="{00000000-0004-0000-0100-000006000000}"/>
    <hyperlink ref="B70" r:id="rId4" xr:uid="{00000000-0004-0000-0100-000007000000}"/>
    <hyperlink ref="B77" r:id="rId5" xr:uid="{00000000-0004-0000-0100-000008000000}"/>
    <hyperlink ref="B29" r:id="rId6" xr:uid="{00000000-0004-0000-0100-00001B000000}"/>
    <hyperlink ref="B38" r:id="rId7" xr:uid="{00000000-0004-0000-0100-00001C000000}"/>
    <hyperlink ref="B127" r:id="rId8" xr:uid="{286C1D76-9486-412F-9749-79375A538911}"/>
    <hyperlink ref="B125" r:id="rId9" xr:uid="{7DD7B364-7197-4396-8419-E703010FA4A9}"/>
    <hyperlink ref="B157" r:id="rId10" xr:uid="{EF7304B3-D3F4-478E-A1BC-BB9962D69965}"/>
    <hyperlink ref="B251" r:id="rId11" xr:uid="{B390E31B-649B-4181-B773-08FC2BE286D2}"/>
    <hyperlink ref="B238" r:id="rId12" display="post.sozialamt@wl.thueringen.de" xr:uid="{E62C3FE9-91D5-4A8A-B153-D6DFCFDBFCF4}"/>
    <hyperlink ref="B229" r:id="rId13" xr:uid="{2C74CEB8-FC10-48BD-800A-102279C5AAE6}"/>
    <hyperlink ref="B220" r:id="rId14" display="g.richter@lrauh.thueringen.de" xr:uid="{000FB26B-6D5C-4F61-AEE1-776D6083EC3F}"/>
    <hyperlink ref="B202" r:id="rId15" xr:uid="{042485EC-9F55-40A5-9674-7358F88672E1}"/>
    <hyperlink ref="B193" r:id="rId16" display="b.malsch@lra-sm.de" xr:uid="{7D0434BC-B269-499A-B943-31E964E448B4}"/>
    <hyperlink ref="B184" r:id="rId17" xr:uid="{02846107-31E5-4604-83DD-BF170B4CD591}"/>
    <hyperlink ref="B175" r:id="rId18" xr:uid="{051BBFC6-5C38-41E1-9A4B-70C7F5D373E8}"/>
    <hyperlink ref="B136" r:id="rId19" xr:uid="{98A29709-589E-4D1F-9FFF-88E27D35D5BD}"/>
    <hyperlink ref="B116" r:id="rId20" xr:uid="{9CA17025-0D40-41B7-B4A6-EAF55C0AB691}"/>
    <hyperlink ref="B98" r:id="rId21" xr:uid="{F4B9E527-77D9-4DF5-9FA8-06CDFB1AFAFD}"/>
    <hyperlink ref="B166" r:id="rId22" xr:uid="{7179101B-AD90-4C2D-B057-D593E21A5EEE}"/>
    <hyperlink ref="B107" r:id="rId23" xr:uid="{E0C74893-56FA-4952-8FC1-3BBEEAD00AFA}"/>
    <hyperlink ref="B89" r:id="rId24" xr:uid="{523C702D-300C-4E11-8A2E-CEAA534A0E37}"/>
    <hyperlink ref="B146" r:id="rId25" xr:uid="{72C3622D-A798-4D15-840E-9FF5B8CFE541}"/>
    <hyperlink ref="B148" r:id="rId26" display="mailto:sozialamt@kyffhaeuser.de" xr:uid="{54FF70E0-C801-4428-872B-99881D5ABEAF}"/>
    <hyperlink ref="B211" r:id="rId27" xr:uid="{62B38092-E61D-4E5E-9C75-100060FF3200}"/>
    <hyperlink ref="B289" r:id="rId28" xr:uid="{97C22469-76DF-42FF-9D57-745681EDEFD9}"/>
    <hyperlink ref="B11" r:id="rId29" xr:uid="{717DF5AE-29A3-46FF-A739-6B8E9318A945}"/>
    <hyperlink ref="B13" r:id="rId30" xr:uid="{F94C104A-DDD1-411A-9425-125A74CD6F1C}"/>
    <hyperlink ref="B15" r:id="rId31" xr:uid="{EC7C8FA5-E3FE-4338-82EC-B173D41A0A8A}"/>
    <hyperlink ref="B17" r:id="rId32" xr:uid="{F618CE6D-6C57-42BA-89FA-5EFF0BD0A180}"/>
    <hyperlink ref="B19" r:id="rId33" xr:uid="{24436E80-7583-4640-A368-EFAEBDD322D0}"/>
  </hyperlinks>
  <printOptions horizontalCentered="1"/>
  <pageMargins left="0.59055118110236227" right="0.19685039370078741" top="0.6692913385826772" bottom="0.6692913385826772" header="0.19685039370078741" footer="0.19685039370078741"/>
  <pageSetup paperSize="9" scale="97" fitToHeight="28" orientation="portrait"/>
  <headerFooter>
    <oddHeader>&amp;C&amp;A&amp;RSeite &amp;P von &amp;N</oddHeader>
    <oddFooter>&amp;L&amp;"Arial Narrow,Standard"&amp;9Antragsunterlagen für 
Vergütungsvereinbarung nach § 85 Abs. 3 SGB XI&amp;C&amp;"Arial Narrow,Standard"&amp;9Antrag Vollstationär 
inkl. eingestreuter Kurzzeitpflege</oddFooter>
  </headerFooter>
  <rowBreaks count="5" manualBreakCount="5">
    <brk id="39" max="3" man="1"/>
    <brk id="78" max="3" man="1"/>
    <brk id="129" max="3" man="1"/>
    <brk id="185" max="3" man="1"/>
    <brk id="240" max="3" man="1"/>
  </rowBreaks>
  <legacyDrawing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G31"/>
  <sheetViews>
    <sheetView showGridLines="0" zoomScaleNormal="100" zoomScaleSheetLayoutView="100" workbookViewId="0">
      <selection activeCell="C14" sqref="C14"/>
    </sheetView>
  </sheetViews>
  <sheetFormatPr baseColWidth="10" defaultRowHeight="13.2" x14ac:dyDescent="0.25"/>
  <cols>
    <col min="1" max="1" width="4" customWidth="1"/>
    <col min="2" max="2" width="62.44140625" customWidth="1"/>
    <col min="3" max="3" width="26.5546875" customWidth="1"/>
    <col min="4" max="7" width="7.33203125" customWidth="1"/>
  </cols>
  <sheetData>
    <row r="1" spans="1:7" ht="57.75" customHeight="1" thickBot="1" x14ac:dyDescent="0.3">
      <c r="A1" s="1021" t="s">
        <v>376</v>
      </c>
      <c r="B1" s="1022"/>
      <c r="C1" s="1023"/>
    </row>
    <row r="2" spans="1:7" ht="13.8" x14ac:dyDescent="0.25">
      <c r="A2" s="18"/>
      <c r="C2" s="306" t="str">
        <f>Stammdatenblatt!I4</f>
        <v>Version 04.11.2025</v>
      </c>
    </row>
    <row r="3" spans="1:7" ht="17.399999999999999" x14ac:dyDescent="0.25">
      <c r="A3" s="19"/>
    </row>
    <row r="4" spans="1:7" ht="62.4" customHeight="1" x14ac:dyDescent="0.25">
      <c r="A4" s="1024" t="s">
        <v>601</v>
      </c>
      <c r="B4" s="1024"/>
      <c r="C4" s="1024"/>
      <c r="D4" s="37"/>
      <c r="E4" s="37"/>
      <c r="F4" s="37"/>
      <c r="G4" s="37"/>
    </row>
    <row r="5" spans="1:7" s="25" customFormat="1" x14ac:dyDescent="0.25">
      <c r="A5" s="134"/>
      <c r="B5" s="2"/>
      <c r="C5" s="2"/>
    </row>
    <row r="6" spans="1:7" s="25" customFormat="1" x14ac:dyDescent="0.25">
      <c r="A6" s="134"/>
      <c r="C6" s="140" t="s">
        <v>297</v>
      </c>
    </row>
    <row r="7" spans="1:7" s="25" customFormat="1" x14ac:dyDescent="0.25">
      <c r="A7" s="134"/>
    </row>
    <row r="8" spans="1:7" s="25" customFormat="1" ht="15.75" customHeight="1" x14ac:dyDescent="0.25">
      <c r="A8" s="1026" t="s">
        <v>284</v>
      </c>
      <c r="B8" s="1025" t="s">
        <v>373</v>
      </c>
      <c r="C8" s="917" t="s">
        <v>282</v>
      </c>
    </row>
    <row r="9" spans="1:7" s="25" customFormat="1" ht="15.75" customHeight="1" x14ac:dyDescent="0.25">
      <c r="A9" s="1026"/>
      <c r="B9" s="1025"/>
      <c r="C9" s="917" t="s">
        <v>283</v>
      </c>
    </row>
    <row r="10" spans="1:7" s="25" customFormat="1" ht="15.75" customHeight="1" x14ac:dyDescent="0.25">
      <c r="A10" s="32"/>
      <c r="B10" s="724"/>
      <c r="C10" s="917" t="s">
        <v>285</v>
      </c>
    </row>
    <row r="11" spans="1:7" s="25" customFormat="1" x14ac:dyDescent="0.25">
      <c r="A11" s="32"/>
      <c r="B11" s="31"/>
      <c r="C11" s="918"/>
    </row>
    <row r="12" spans="1:7" s="25" customFormat="1" ht="26.4" x14ac:dyDescent="0.25">
      <c r="A12" s="32" t="s">
        <v>503</v>
      </c>
      <c r="B12" s="60" t="s">
        <v>402</v>
      </c>
      <c r="C12" s="917" t="s">
        <v>403</v>
      </c>
    </row>
    <row r="13" spans="1:7" s="25" customFormat="1" x14ac:dyDescent="0.25">
      <c r="A13" s="32"/>
      <c r="B13" s="31"/>
      <c r="C13" s="918"/>
    </row>
    <row r="14" spans="1:7" s="25" customFormat="1" ht="26.4" x14ac:dyDescent="0.25">
      <c r="A14" s="32" t="s">
        <v>142</v>
      </c>
      <c r="B14" s="60" t="s">
        <v>141</v>
      </c>
      <c r="C14" s="917" t="s">
        <v>911</v>
      </c>
    </row>
    <row r="15" spans="1:7" s="25" customFormat="1" x14ac:dyDescent="0.25">
      <c r="A15" s="31"/>
      <c r="B15" s="31"/>
      <c r="C15" s="918"/>
    </row>
    <row r="16" spans="1:7" s="25" customFormat="1" ht="16.5" customHeight="1" x14ac:dyDescent="0.25">
      <c r="A16" s="32" t="s">
        <v>140</v>
      </c>
      <c r="B16" s="32" t="s">
        <v>139</v>
      </c>
      <c r="C16" s="917" t="s">
        <v>956</v>
      </c>
    </row>
    <row r="17" spans="1:7" s="25" customFormat="1" x14ac:dyDescent="0.25">
      <c r="A17" s="31"/>
      <c r="B17" s="31"/>
      <c r="C17" s="918"/>
    </row>
    <row r="18" spans="1:7" s="25" customFormat="1" ht="16.5" customHeight="1" x14ac:dyDescent="0.25">
      <c r="A18" s="32" t="s">
        <v>138</v>
      </c>
      <c r="B18" s="32" t="s">
        <v>502</v>
      </c>
      <c r="C18" s="917" t="s">
        <v>418</v>
      </c>
    </row>
    <row r="19" spans="1:7" s="25" customFormat="1" x14ac:dyDescent="0.25">
      <c r="A19" s="31"/>
      <c r="B19" s="31"/>
      <c r="C19" s="918"/>
    </row>
    <row r="20" spans="1:7" s="25" customFormat="1" ht="14.25" customHeight="1" x14ac:dyDescent="0.25">
      <c r="A20" s="32" t="s">
        <v>759</v>
      </c>
      <c r="B20" s="32" t="s">
        <v>761</v>
      </c>
      <c r="C20" s="918"/>
    </row>
    <row r="21" spans="1:7" s="25" customFormat="1" x14ac:dyDescent="0.25">
      <c r="A21" s="32"/>
      <c r="B21" s="31"/>
      <c r="C21" s="918"/>
    </row>
    <row r="22" spans="1:7" s="25" customFormat="1" ht="13.5" customHeight="1" x14ac:dyDescent="0.25">
      <c r="A22" s="1026" t="s">
        <v>760</v>
      </c>
      <c r="B22" s="1025" t="s">
        <v>941</v>
      </c>
      <c r="C22" s="1027" t="s">
        <v>955</v>
      </c>
    </row>
    <row r="23" spans="1:7" s="25" customFormat="1" x14ac:dyDescent="0.25">
      <c r="A23" s="1026"/>
      <c r="B23" s="1025"/>
      <c r="C23" s="1028"/>
    </row>
    <row r="24" spans="1:7" s="25" customFormat="1" ht="15" customHeight="1" x14ac:dyDescent="0.25">
      <c r="A24" s="1026"/>
      <c r="B24" s="1025"/>
      <c r="C24" s="916"/>
    </row>
    <row r="25" spans="1:7" s="25" customFormat="1" x14ac:dyDescent="0.25">
      <c r="A25" s="32"/>
      <c r="B25" s="136"/>
      <c r="C25" s="914"/>
      <c r="D25" s="42"/>
      <c r="E25" s="42"/>
      <c r="F25" s="42"/>
      <c r="G25" s="42"/>
    </row>
    <row r="26" spans="1:7" s="25" customFormat="1" ht="39.6" x14ac:dyDescent="0.25">
      <c r="A26" s="32" t="s">
        <v>504</v>
      </c>
      <c r="B26" s="60" t="s">
        <v>281</v>
      </c>
      <c r="C26" s="915"/>
    </row>
    <row r="27" spans="1:7" s="25" customFormat="1" x14ac:dyDescent="0.25">
      <c r="A27" s="135"/>
      <c r="D27" s="24"/>
    </row>
    <row r="28" spans="1:7" s="25" customFormat="1" x14ac:dyDescent="0.25">
      <c r="A28" s="135"/>
    </row>
    <row r="29" spans="1:7" ht="13.8" x14ac:dyDescent="0.25">
      <c r="A29" s="20"/>
    </row>
    <row r="30" spans="1:7" ht="13.8" x14ac:dyDescent="0.25">
      <c r="A30" s="20"/>
    </row>
    <row r="31" spans="1:7" ht="13.8" x14ac:dyDescent="0.25">
      <c r="A31" s="20"/>
    </row>
  </sheetData>
  <sheetProtection algorithmName="SHA-512" hashValue="YuNqfEbHNmpF1x8fwW+gtUZ+JfvKC7o96Gg7nIRNPUvbsyRhMv2uD9BF6B+F0OIr4adeReEz5aQHxzzKnpJOyw==" saltValue="uihMb3UNzuNWHchl2hWUzw==" spinCount="100000" sheet="1" objects="1" scenarios="1"/>
  <mergeCells count="7">
    <mergeCell ref="A1:C1"/>
    <mergeCell ref="A4:C4"/>
    <mergeCell ref="B22:B24"/>
    <mergeCell ref="A22:A24"/>
    <mergeCell ref="B8:B9"/>
    <mergeCell ref="A8:A9"/>
    <mergeCell ref="C22:C23"/>
  </mergeCells>
  <hyperlinks>
    <hyperlink ref="C8" location="Stammdatenblatt!A1" display="Stammdatenblatt" xr:uid="{00000000-0004-0000-0200-000000000000}"/>
    <hyperlink ref="C9" location="Fragebogen!A1" display="Fragebogen" xr:uid="{00000000-0004-0000-0200-000001000000}"/>
    <hyperlink ref="C10" location="Berechnungsmuster!A1" display="Berechnungsmuster" xr:uid="{00000000-0004-0000-0200-000002000000}"/>
    <hyperlink ref="C14" location="'Anlage 1 Personalkosten'!A1" display="Anlage 1 Personalkosten" xr:uid="{00000000-0004-0000-0200-000003000000}"/>
    <hyperlink ref="C16" location="'Anlage 2 Bewohnerbeirat'!A1" display="Anlage 2 Bewohnerbeirat" xr:uid="{00000000-0004-0000-0200-000004000000}"/>
    <hyperlink ref="C12" location="'Berechnungsmuster § 43b SGB XI'!A1" display="Berechnung § 43b SGB XI" xr:uid="{00000000-0004-0000-0200-000007000000}"/>
    <hyperlink ref="C18" location="'Anlage 3 Mustervollmacht'!Druckbereich" display="Anlage 3 Mustervollmacht" xr:uid="{00000000-0004-0000-0200-000008000000}"/>
    <hyperlink ref="C22" location="'Anlage 4 LQM '!A1" display="Anlage 4 LQM  " xr:uid="{1762C2BF-B53E-48D5-9BC7-5B14DCB5D987}"/>
    <hyperlink ref="C22:C23" location="'Anlage 4 LQM '!A1" display="Anlage 4 LQM" xr:uid="{30BBD04C-2279-469E-9A5D-42CD933AD649}"/>
  </hyperlinks>
  <printOptions horizontalCentered="1"/>
  <pageMargins left="0.59055118110236227" right="0.19685039370078741" top="0.6692913385826772" bottom="0.6692913385826772" header="0.19685039370078741" footer="0.19685039370078741"/>
  <pageSetup paperSize="9" orientation="portrait"/>
  <headerFooter>
    <oddHeader>&amp;C&amp;A&amp;RSeite &amp;P von &amp;N</oddHeader>
    <oddFooter>&amp;L&amp;"Arial Narrow,Standard"&amp;9Antragsunterlagen für 
Vergütungsvereinbarung nach § 85 Abs. 3 SGB XI&amp;C&amp;"Arial Narrow,Standard"&amp;9Antrag Vollstationär 
inkl. eingestreuter Kurzzeitpflege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54"/>
  <sheetViews>
    <sheetView showGridLines="0" view="pageBreakPreview" zoomScaleNormal="100" zoomScaleSheetLayoutView="100" workbookViewId="0"/>
  </sheetViews>
  <sheetFormatPr baseColWidth="10" defaultColWidth="8.88671875" defaultRowHeight="14.4" x14ac:dyDescent="0.3"/>
  <cols>
    <col min="1" max="1" width="63.109375" style="415" customWidth="1"/>
    <col min="2" max="3" width="19" style="415" customWidth="1"/>
    <col min="4" max="4" width="19.109375" style="415" customWidth="1"/>
    <col min="5" max="16384" width="8.88671875" style="415"/>
  </cols>
  <sheetData>
    <row r="1" spans="1:6" x14ac:dyDescent="0.3">
      <c r="A1" s="423" t="s">
        <v>676</v>
      </c>
      <c r="B1" s="699"/>
      <c r="C1" s="699"/>
      <c r="D1" s="699"/>
      <c r="E1" s="699"/>
      <c r="F1" s="699"/>
    </row>
    <row r="2" spans="1:6" x14ac:dyDescent="0.3">
      <c r="A2" s="416"/>
      <c r="B2" s="699"/>
      <c r="C2" s="699"/>
      <c r="D2" s="699"/>
      <c r="E2" s="699"/>
      <c r="F2" s="699"/>
    </row>
    <row r="3" spans="1:6" ht="17.25" customHeight="1" x14ac:dyDescent="0.3">
      <c r="A3" s="1031" t="s">
        <v>636</v>
      </c>
      <c r="B3" s="1032" t="s">
        <v>637</v>
      </c>
      <c r="C3" s="1031"/>
      <c r="D3" s="725"/>
      <c r="E3" s="699"/>
      <c r="F3" s="699"/>
    </row>
    <row r="4" spans="1:6" ht="13.95" customHeight="1" x14ac:dyDescent="0.3">
      <c r="A4" s="1031"/>
      <c r="B4" s="417" t="s">
        <v>638</v>
      </c>
      <c r="C4" s="417" t="s">
        <v>639</v>
      </c>
      <c r="D4" s="432"/>
      <c r="E4" s="699"/>
      <c r="F4" s="699"/>
    </row>
    <row r="5" spans="1:6" ht="15.9" customHeight="1" x14ac:dyDescent="0.3">
      <c r="A5" s="418" t="s">
        <v>640</v>
      </c>
      <c r="B5" s="419" t="s">
        <v>711</v>
      </c>
      <c r="C5" s="419" t="s">
        <v>711</v>
      </c>
      <c r="D5" s="433"/>
      <c r="E5" s="699"/>
      <c r="F5" s="699"/>
    </row>
    <row r="6" spans="1:6" ht="15.9" customHeight="1" x14ac:dyDescent="0.3">
      <c r="A6" s="418" t="s">
        <v>641</v>
      </c>
      <c r="B6" s="700"/>
      <c r="C6" s="419" t="s">
        <v>642</v>
      </c>
      <c r="D6" s="433"/>
      <c r="E6" s="699"/>
      <c r="F6" s="699"/>
    </row>
    <row r="7" spans="1:6" ht="15.9" customHeight="1" x14ac:dyDescent="0.3">
      <c r="A7" s="420" t="s">
        <v>643</v>
      </c>
      <c r="B7" s="700"/>
      <c r="C7" s="419" t="s">
        <v>642</v>
      </c>
      <c r="D7" s="433"/>
      <c r="E7" s="699"/>
      <c r="F7" s="699"/>
    </row>
    <row r="8" spans="1:6" ht="15.9" customHeight="1" x14ac:dyDescent="0.3">
      <c r="A8" s="420" t="s">
        <v>644</v>
      </c>
      <c r="B8" s="700"/>
      <c r="C8" s="419" t="s">
        <v>642</v>
      </c>
      <c r="D8" s="433"/>
      <c r="E8" s="699"/>
      <c r="F8" s="699"/>
    </row>
    <row r="9" spans="1:6" ht="15.9" customHeight="1" x14ac:dyDescent="0.3">
      <c r="A9" s="418" t="s">
        <v>645</v>
      </c>
      <c r="B9" s="700"/>
      <c r="C9" s="419" t="s">
        <v>642</v>
      </c>
      <c r="D9" s="433"/>
      <c r="E9" s="699"/>
      <c r="F9" s="699"/>
    </row>
    <row r="10" spans="1:6" ht="15.9" customHeight="1" x14ac:dyDescent="0.3">
      <c r="A10" s="418" t="s">
        <v>646</v>
      </c>
      <c r="B10" s="700"/>
      <c r="C10" s="419" t="s">
        <v>642</v>
      </c>
      <c r="D10" s="433"/>
      <c r="E10" s="699"/>
      <c r="F10" s="699"/>
    </row>
    <row r="11" spans="1:6" ht="15.9" customHeight="1" x14ac:dyDescent="0.3">
      <c r="A11" s="420" t="s">
        <v>647</v>
      </c>
      <c r="B11" s="700"/>
      <c r="C11" s="419" t="s">
        <v>642</v>
      </c>
      <c r="D11" s="433"/>
      <c r="E11" s="699"/>
      <c r="F11" s="699"/>
    </row>
    <row r="12" spans="1:6" ht="15.9" customHeight="1" x14ac:dyDescent="0.3">
      <c r="A12" s="420" t="s">
        <v>648</v>
      </c>
      <c r="B12" s="419" t="s">
        <v>642</v>
      </c>
      <c r="C12" s="419" t="s">
        <v>642</v>
      </c>
      <c r="D12" s="433"/>
      <c r="E12" s="699"/>
      <c r="F12" s="699"/>
    </row>
    <row r="13" spans="1:6" ht="15.9" customHeight="1" x14ac:dyDescent="0.3">
      <c r="A13" s="420" t="s">
        <v>649</v>
      </c>
      <c r="B13" s="419" t="s">
        <v>642</v>
      </c>
      <c r="C13" s="419" t="s">
        <v>642</v>
      </c>
      <c r="D13" s="433"/>
      <c r="E13" s="699"/>
      <c r="F13" s="699"/>
    </row>
    <row r="14" spans="1:6" ht="15.9" customHeight="1" x14ac:dyDescent="0.3">
      <c r="A14" s="420" t="s">
        <v>650</v>
      </c>
      <c r="B14" s="700"/>
      <c r="C14" s="419" t="s">
        <v>642</v>
      </c>
      <c r="D14" s="433"/>
      <c r="E14" s="699"/>
      <c r="F14" s="699"/>
    </row>
    <row r="15" spans="1:6" ht="15.9" customHeight="1" x14ac:dyDescent="0.3">
      <c r="A15" s="420" t="s">
        <v>651</v>
      </c>
      <c r="B15" s="419" t="s">
        <v>642</v>
      </c>
      <c r="C15" s="419" t="s">
        <v>642</v>
      </c>
      <c r="D15" s="433"/>
      <c r="E15" s="699"/>
      <c r="F15" s="699"/>
    </row>
    <row r="16" spans="1:6" ht="15.9" customHeight="1" x14ac:dyDescent="0.3">
      <c r="A16" s="418" t="s">
        <v>749</v>
      </c>
      <c r="B16" s="700"/>
      <c r="C16" s="419" t="s">
        <v>642</v>
      </c>
      <c r="D16" s="433"/>
      <c r="E16" s="699"/>
      <c r="F16" s="699"/>
    </row>
    <row r="17" spans="1:6" ht="15.9" customHeight="1" x14ac:dyDescent="0.3">
      <c r="A17" s="418" t="s">
        <v>652</v>
      </c>
      <c r="B17" s="419" t="s">
        <v>642</v>
      </c>
      <c r="C17" s="700"/>
      <c r="D17" s="701"/>
      <c r="E17" s="699"/>
      <c r="F17" s="699"/>
    </row>
    <row r="18" spans="1:6" ht="15.9" customHeight="1" x14ac:dyDescent="0.3">
      <c r="A18" s="418" t="s">
        <v>653</v>
      </c>
      <c r="B18" s="419" t="s">
        <v>642</v>
      </c>
      <c r="C18" s="700"/>
      <c r="D18" s="701"/>
      <c r="E18" s="699"/>
      <c r="F18" s="699"/>
    </row>
    <row r="19" spans="1:6" ht="15.9" customHeight="1" x14ac:dyDescent="0.3">
      <c r="A19" s="418" t="s">
        <v>744</v>
      </c>
      <c r="B19" s="419" t="s">
        <v>642</v>
      </c>
      <c r="C19" s="419" t="s">
        <v>642</v>
      </c>
      <c r="D19" s="433"/>
      <c r="E19" s="699"/>
      <c r="F19" s="699"/>
    </row>
    <row r="20" spans="1:6" ht="15.9" customHeight="1" x14ac:dyDescent="0.3">
      <c r="A20" s="418" t="s">
        <v>750</v>
      </c>
      <c r="B20" s="700"/>
      <c r="C20" s="419" t="s">
        <v>642</v>
      </c>
      <c r="D20" s="433"/>
      <c r="E20" s="699"/>
      <c r="F20" s="699"/>
    </row>
    <row r="21" spans="1:6" ht="15.9" customHeight="1" x14ac:dyDescent="0.3">
      <c r="A21" s="418" t="s">
        <v>654</v>
      </c>
      <c r="B21" s="700"/>
      <c r="C21" s="419" t="s">
        <v>642</v>
      </c>
      <c r="D21" s="433"/>
      <c r="E21" s="699"/>
      <c r="F21" s="699"/>
    </row>
    <row r="22" spans="1:6" ht="15.9" customHeight="1" x14ac:dyDescent="0.3">
      <c r="A22" s="420" t="s">
        <v>655</v>
      </c>
      <c r="B22" s="419" t="s">
        <v>642</v>
      </c>
      <c r="C22" s="700"/>
      <c r="D22" s="701"/>
      <c r="E22" s="699"/>
      <c r="F22" s="699"/>
    </row>
    <row r="23" spans="1:6" ht="15.9" customHeight="1" x14ac:dyDescent="0.3">
      <c r="A23" s="420" t="s">
        <v>656</v>
      </c>
      <c r="B23" s="700"/>
      <c r="C23" s="419" t="s">
        <v>642</v>
      </c>
      <c r="D23" s="433"/>
      <c r="E23" s="699"/>
      <c r="F23" s="699"/>
    </row>
    <row r="24" spans="1:6" ht="15.9" customHeight="1" x14ac:dyDescent="0.3">
      <c r="A24" s="418" t="s">
        <v>751</v>
      </c>
      <c r="B24" s="700"/>
      <c r="C24" s="419" t="s">
        <v>642</v>
      </c>
      <c r="D24" s="433"/>
      <c r="E24" s="699"/>
      <c r="F24" s="699"/>
    </row>
    <row r="25" spans="1:6" ht="15.9" customHeight="1" x14ac:dyDescent="0.3">
      <c r="A25" s="418" t="s">
        <v>752</v>
      </c>
      <c r="B25" s="700"/>
      <c r="C25" s="419" t="s">
        <v>642</v>
      </c>
      <c r="D25" s="433"/>
      <c r="E25" s="699"/>
      <c r="F25" s="699"/>
    </row>
    <row r="26" spans="1:6" ht="15.9" customHeight="1" x14ac:dyDescent="0.3">
      <c r="A26" s="420" t="s">
        <v>657</v>
      </c>
      <c r="B26" s="700"/>
      <c r="C26" s="419" t="s">
        <v>642</v>
      </c>
      <c r="D26" s="433"/>
      <c r="E26" s="699"/>
      <c r="F26" s="699"/>
    </row>
    <row r="27" spans="1:6" ht="15.9" customHeight="1" x14ac:dyDescent="0.3">
      <c r="A27" s="418" t="s">
        <v>753</v>
      </c>
      <c r="B27" s="700"/>
      <c r="C27" s="419" t="s">
        <v>642</v>
      </c>
      <c r="D27" s="433"/>
      <c r="E27" s="699"/>
      <c r="F27" s="699"/>
    </row>
    <row r="28" spans="1:6" ht="15.9" customHeight="1" x14ac:dyDescent="0.3">
      <c r="A28" s="418" t="s">
        <v>658</v>
      </c>
      <c r="B28" s="700"/>
      <c r="C28" s="419" t="s">
        <v>642</v>
      </c>
      <c r="D28" s="433"/>
      <c r="E28" s="699"/>
      <c r="F28" s="699"/>
    </row>
    <row r="29" spans="1:6" ht="15.9" customHeight="1" x14ac:dyDescent="0.3">
      <c r="A29" s="418" t="s">
        <v>748</v>
      </c>
      <c r="B29" s="700"/>
      <c r="C29" s="419" t="s">
        <v>642</v>
      </c>
      <c r="D29" s="433"/>
      <c r="E29" s="699"/>
      <c r="F29" s="699"/>
    </row>
    <row r="30" spans="1:6" ht="15.9" customHeight="1" x14ac:dyDescent="0.3">
      <c r="A30" s="420" t="s">
        <v>659</v>
      </c>
      <c r="B30" s="419" t="s">
        <v>642</v>
      </c>
      <c r="C30" s="419" t="s">
        <v>642</v>
      </c>
      <c r="D30" s="433"/>
      <c r="E30" s="699"/>
      <c r="F30" s="699"/>
    </row>
    <row r="31" spans="1:6" ht="15.9" customHeight="1" x14ac:dyDescent="0.3">
      <c r="A31" s="418" t="s">
        <v>754</v>
      </c>
      <c r="B31" s="700"/>
      <c r="C31" s="419" t="s">
        <v>642</v>
      </c>
      <c r="D31" s="433"/>
      <c r="E31" s="699"/>
      <c r="F31" s="699"/>
    </row>
    <row r="32" spans="1:6" ht="15.9" customHeight="1" x14ac:dyDescent="0.3">
      <c r="A32" s="418" t="s">
        <v>755</v>
      </c>
      <c r="B32" s="700"/>
      <c r="C32" s="419" t="s">
        <v>642</v>
      </c>
      <c r="D32" s="433"/>
      <c r="E32" s="699"/>
      <c r="F32" s="699"/>
    </row>
    <row r="33" spans="1:6" ht="15.9" customHeight="1" x14ac:dyDescent="0.3">
      <c r="A33" s="418" t="s">
        <v>756</v>
      </c>
      <c r="B33" s="700"/>
      <c r="C33" s="419" t="s">
        <v>642</v>
      </c>
      <c r="D33" s="433"/>
      <c r="E33" s="699"/>
      <c r="F33" s="699"/>
    </row>
    <row r="34" spans="1:6" ht="15.9" customHeight="1" x14ac:dyDescent="0.3">
      <c r="A34" s="418" t="s">
        <v>757</v>
      </c>
      <c r="B34" s="700"/>
      <c r="C34" s="419" t="s">
        <v>642</v>
      </c>
      <c r="D34" s="433"/>
      <c r="E34" s="699"/>
      <c r="F34" s="699"/>
    </row>
    <row r="35" spans="1:6" ht="15.9" customHeight="1" x14ac:dyDescent="0.3">
      <c r="A35" s="418" t="s">
        <v>660</v>
      </c>
      <c r="B35" s="700"/>
      <c r="C35" s="419" t="s">
        <v>642</v>
      </c>
      <c r="D35" s="433"/>
      <c r="E35" s="699"/>
      <c r="F35" s="699"/>
    </row>
    <row r="36" spans="1:6" ht="15.9" customHeight="1" x14ac:dyDescent="0.3">
      <c r="A36" s="418" t="s">
        <v>745</v>
      </c>
      <c r="B36" s="700"/>
      <c r="C36" s="419" t="s">
        <v>642</v>
      </c>
      <c r="D36" s="433"/>
      <c r="E36" s="699"/>
      <c r="F36" s="699"/>
    </row>
    <row r="37" spans="1:6" ht="15.9" customHeight="1" x14ac:dyDescent="0.3">
      <c r="A37" s="420" t="s">
        <v>661</v>
      </c>
      <c r="B37" s="700"/>
      <c r="C37" s="419" t="s">
        <v>642</v>
      </c>
      <c r="D37" s="433"/>
      <c r="E37" s="699"/>
      <c r="F37" s="699"/>
    </row>
    <row r="38" spans="1:6" ht="15.9" customHeight="1" x14ac:dyDescent="0.3">
      <c r="A38" s="418" t="s">
        <v>746</v>
      </c>
      <c r="B38" s="700"/>
      <c r="C38" s="419" t="s">
        <v>642</v>
      </c>
      <c r="D38" s="433"/>
      <c r="E38" s="699"/>
      <c r="F38" s="699"/>
    </row>
    <row r="39" spans="1:6" ht="15.9" customHeight="1" x14ac:dyDescent="0.3">
      <c r="A39" s="420" t="s">
        <v>662</v>
      </c>
      <c r="B39" s="700"/>
      <c r="C39" s="419" t="s">
        <v>642</v>
      </c>
      <c r="D39" s="433"/>
      <c r="E39" s="699"/>
      <c r="F39" s="699"/>
    </row>
    <row r="40" spans="1:6" ht="15.9" customHeight="1" x14ac:dyDescent="0.3">
      <c r="A40" s="418" t="s">
        <v>747</v>
      </c>
      <c r="B40" s="700"/>
      <c r="C40" s="419" t="s">
        <v>642</v>
      </c>
      <c r="D40" s="433"/>
      <c r="E40" s="699"/>
      <c r="F40" s="699"/>
    </row>
    <row r="41" spans="1:6" x14ac:dyDescent="0.3">
      <c r="A41" s="699"/>
      <c r="B41" s="699"/>
      <c r="C41" s="699"/>
      <c r="D41" s="699"/>
      <c r="E41" s="699"/>
      <c r="F41" s="699"/>
    </row>
    <row r="42" spans="1:6" x14ac:dyDescent="0.3">
      <c r="A42" s="685" t="s">
        <v>663</v>
      </c>
      <c r="B42" s="699"/>
      <c r="C42" s="699"/>
      <c r="D42" s="699"/>
      <c r="E42" s="699"/>
      <c r="F42" s="699"/>
    </row>
    <row r="43" spans="1:6" x14ac:dyDescent="0.3">
      <c r="A43" s="705"/>
      <c r="B43" s="705"/>
      <c r="C43" s="705"/>
      <c r="D43" s="705"/>
      <c r="E43" s="705"/>
      <c r="F43" s="705"/>
    </row>
    <row r="44" spans="1:6" ht="34.5" customHeight="1" x14ac:dyDescent="0.3">
      <c r="A44" s="1034" t="s">
        <v>740</v>
      </c>
      <c r="B44" s="1034"/>
      <c r="C44" s="1034"/>
      <c r="D44" s="706"/>
      <c r="E44" s="704"/>
      <c r="F44" s="704"/>
    </row>
    <row r="45" spans="1:6" ht="7.5" customHeight="1" x14ac:dyDescent="0.3">
      <c r="A45" s="706"/>
      <c r="B45" s="706"/>
      <c r="C45" s="706"/>
      <c r="D45" s="706"/>
      <c r="E45" s="704"/>
      <c r="F45" s="704"/>
    </row>
    <row r="46" spans="1:6" ht="17.25" customHeight="1" x14ac:dyDescent="0.3">
      <c r="A46" s="1033" t="s">
        <v>728</v>
      </c>
      <c r="B46" s="1033"/>
      <c r="C46" s="1033"/>
      <c r="D46" s="706"/>
      <c r="E46" s="704"/>
      <c r="F46" s="704"/>
    </row>
    <row r="47" spans="1:6" ht="17.25" customHeight="1" x14ac:dyDescent="0.3">
      <c r="A47" s="1033" t="s">
        <v>727</v>
      </c>
      <c r="B47" s="1033"/>
      <c r="C47" s="1033"/>
      <c r="D47" s="706"/>
      <c r="E47" s="704"/>
      <c r="F47" s="704"/>
    </row>
    <row r="48" spans="1:6" ht="11.25" customHeight="1" x14ac:dyDescent="0.3">
      <c r="A48" s="707"/>
      <c r="B48" s="707"/>
      <c r="C48" s="707"/>
      <c r="D48" s="704"/>
      <c r="E48" s="704"/>
      <c r="F48" s="704"/>
    </row>
    <row r="49" spans="1:6" s="703" customFormat="1" x14ac:dyDescent="0.3">
      <c r="A49" s="708" t="s">
        <v>741</v>
      </c>
      <c r="B49" s="709"/>
      <c r="C49" s="709"/>
      <c r="D49" s="709"/>
      <c r="E49" s="709"/>
      <c r="F49" s="709"/>
    </row>
    <row r="50" spans="1:6" s="703" customFormat="1" ht="80.25" customHeight="1" x14ac:dyDescent="0.3">
      <c r="A50" s="1029" t="s">
        <v>737</v>
      </c>
      <c r="B50" s="1029"/>
      <c r="C50" s="1029"/>
      <c r="D50" s="710"/>
      <c r="E50" s="710"/>
      <c r="F50" s="710"/>
    </row>
    <row r="51" spans="1:6" s="703" customFormat="1" ht="27.75" customHeight="1" x14ac:dyDescent="0.3">
      <c r="A51" s="1030" t="s">
        <v>742</v>
      </c>
      <c r="B51" s="1030"/>
      <c r="C51" s="1030"/>
      <c r="D51" s="709"/>
      <c r="E51" s="709"/>
      <c r="F51" s="709"/>
    </row>
    <row r="52" spans="1:6" x14ac:dyDescent="0.3">
      <c r="A52" s="702"/>
      <c r="B52" s="702"/>
      <c r="C52" s="702"/>
      <c r="D52" s="702"/>
      <c r="E52" s="702"/>
      <c r="F52" s="702"/>
    </row>
    <row r="53" spans="1:6" x14ac:dyDescent="0.3">
      <c r="A53" s="702"/>
      <c r="B53" s="702"/>
      <c r="C53" s="702"/>
      <c r="D53" s="702"/>
      <c r="E53" s="702"/>
      <c r="F53" s="702"/>
    </row>
    <row r="54" spans="1:6" x14ac:dyDescent="0.3">
      <c r="A54" s="702"/>
      <c r="B54" s="702"/>
      <c r="C54" s="702"/>
      <c r="D54" s="702"/>
      <c r="E54" s="702"/>
      <c r="F54" s="702"/>
    </row>
  </sheetData>
  <sheetProtection algorithmName="SHA-512" hashValue="gFp1o5+IgWSSqb4IcdmFnFzyu0tQUP3WJrGLOhSc4owfI5B5eyJYBGWeLvyOfxCfaG2qsFN9uIqLOsDJsqJ16Q==" saltValue="fc7ZDGFGa1EJ0+neoHLdDA==" spinCount="100000" sheet="1" objects="1" scenarios="1"/>
  <mergeCells count="7">
    <mergeCell ref="A50:C50"/>
    <mergeCell ref="A51:C51"/>
    <mergeCell ref="A3:A4"/>
    <mergeCell ref="B3:C3"/>
    <mergeCell ref="A46:C46"/>
    <mergeCell ref="A47:C47"/>
    <mergeCell ref="A44:C44"/>
  </mergeCells>
  <hyperlinks>
    <hyperlink ref="A47" r:id="rId1" display="https://www.sozialgesetzbuch-sgb.de/sgbxi/113c.html" xr:uid="{00000000-0004-0000-0600-000000000000}"/>
    <hyperlink ref="A46" r:id="rId2" display="https://www.gkv-spitzenverband.de/media/dokumente/pflegeversicherung/richtlinien__vereinbarungen__formulare/rahmenvertraege__richlinien_und_bundesempfehlungen/2023_02_22_Empfehlungen_nach_113c_Abs_4_SGB_XI.pdf" xr:uid="{00000000-0004-0000-0600-000001000000}"/>
  </hyperlinks>
  <pageMargins left="1.2598425196850394" right="1.2598425196850394" top="0.98425196850393704" bottom="0.98425196850393704" header="0.23622047244094491" footer="0.23622047244094491"/>
  <pageSetup scale="77" orientation="portrait"/>
  <headerFooter>
    <oddHeader>&amp;CBerufsabschlüsse FT&amp;R&amp;P von &amp;N</oddHeader>
    <oddFooter>&amp;LAntragsunterlagen für 
Vergütungsvereinbarung nach § 85 Abs. 3 SGB XI&amp;CAntrag vollstationär
inkl. eingestreuter Kurzzeitpflege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T159"/>
  <sheetViews>
    <sheetView showGridLines="0" tabSelected="1" view="pageBreakPreview" topLeftCell="A4" zoomScaleNormal="100" zoomScaleSheetLayoutView="100" workbookViewId="0">
      <pane ySplit="2" topLeftCell="A6" activePane="bottomLeft" state="frozen"/>
      <selection activeCell="A4" sqref="A4"/>
      <selection pane="bottomLeft" activeCell="I6" sqref="I6"/>
    </sheetView>
  </sheetViews>
  <sheetFormatPr baseColWidth="10" defaultColWidth="11" defaultRowHeight="13.2" x14ac:dyDescent="0.25"/>
  <cols>
    <col min="1" max="1" width="4" style="25" customWidth="1"/>
    <col min="2" max="3" width="14.44140625" style="25" customWidth="1"/>
    <col min="4" max="4" width="5.6640625" style="25" customWidth="1"/>
    <col min="5" max="5" width="11" style="25"/>
    <col min="6" max="6" width="3.44140625" style="25" customWidth="1"/>
    <col min="7" max="7" width="9.6640625" style="25" customWidth="1"/>
    <col min="8" max="8" width="3.109375" style="25" customWidth="1"/>
    <col min="9" max="9" width="13.6640625" style="25" customWidth="1"/>
    <col min="10" max="10" width="7.33203125" style="25" customWidth="1"/>
    <col min="11" max="11" width="11" style="25"/>
    <col min="12" max="12" width="3.44140625" style="25" customWidth="1"/>
    <col min="13" max="15" width="11" style="25"/>
    <col min="16" max="16" width="11" style="25" customWidth="1"/>
    <col min="17" max="16384" width="11" style="25"/>
  </cols>
  <sheetData>
    <row r="1" spans="1:16" ht="25.5" customHeight="1" x14ac:dyDescent="0.25">
      <c r="A1" s="1025">
        <f>Name_der_Einrichtung</f>
        <v>0</v>
      </c>
      <c r="B1" s="1025"/>
      <c r="C1" s="1025"/>
    </row>
    <row r="2" spans="1:16" x14ac:dyDescent="0.25">
      <c r="A2" s="25" t="s">
        <v>241</v>
      </c>
      <c r="B2" s="26">
        <f>Institutionskennzeichen</f>
        <v>0</v>
      </c>
    </row>
    <row r="3" spans="1:16" ht="16.350000000000001" customHeight="1" thickBot="1" x14ac:dyDescent="0.3"/>
    <row r="4" spans="1:16" ht="13.2" customHeight="1" x14ac:dyDescent="0.25">
      <c r="A4" s="1039" t="s">
        <v>89</v>
      </c>
      <c r="B4" s="1040"/>
      <c r="C4" s="1040"/>
      <c r="D4" s="1040"/>
      <c r="E4" s="1040"/>
      <c r="F4" s="1040"/>
      <c r="G4" s="1040"/>
      <c r="H4" s="281"/>
      <c r="I4" s="1043" t="s">
        <v>1007</v>
      </c>
      <c r="J4" s="1044"/>
      <c r="K4" s="1045"/>
      <c r="L4" s="27"/>
      <c r="M4" s="1058" t="s">
        <v>302</v>
      </c>
      <c r="N4" s="1059"/>
    </row>
    <row r="5" spans="1:16" ht="13.95" customHeight="1" thickBot="1" x14ac:dyDescent="0.3">
      <c r="A5" s="1041"/>
      <c r="B5" s="1042"/>
      <c r="C5" s="1042"/>
      <c r="D5" s="1042"/>
      <c r="E5" s="1042"/>
      <c r="F5" s="1042"/>
      <c r="G5" s="1042"/>
      <c r="H5" s="282"/>
      <c r="I5" s="1046"/>
      <c r="J5" s="1046"/>
      <c r="K5" s="1047"/>
      <c r="L5" s="27"/>
    </row>
    <row r="6" spans="1:16" customFormat="1" ht="13.8" x14ac:dyDescent="0.25">
      <c r="A6" s="208"/>
      <c r="B6" s="208"/>
      <c r="C6" s="208"/>
      <c r="D6" s="208"/>
      <c r="E6" s="208"/>
      <c r="F6" s="208"/>
      <c r="G6" s="208"/>
      <c r="H6" s="208"/>
      <c r="I6" s="208"/>
      <c r="J6" s="208"/>
      <c r="K6" s="208"/>
    </row>
    <row r="7" spans="1:16" s="21" customFormat="1" ht="13.8" x14ac:dyDescent="0.25">
      <c r="A7" s="926" t="s">
        <v>76</v>
      </c>
      <c r="B7" s="927"/>
      <c r="C7" s="928"/>
      <c r="D7" s="2"/>
      <c r="E7" s="2"/>
      <c r="F7" s="2"/>
      <c r="G7" s="25"/>
      <c r="H7" s="25"/>
      <c r="I7" s="25"/>
      <c r="J7" s="25"/>
      <c r="K7" s="24"/>
      <c r="L7" s="27"/>
      <c r="M7" s="25"/>
      <c r="N7" s="25"/>
      <c r="O7" s="25"/>
      <c r="P7" s="25"/>
    </row>
    <row r="8" spans="1:16" x14ac:dyDescent="0.25">
      <c r="A8" s="31"/>
      <c r="K8" s="24"/>
      <c r="L8" s="27"/>
      <c r="P8" s="207"/>
    </row>
    <row r="9" spans="1:16" x14ac:dyDescent="0.25">
      <c r="A9" s="32" t="s">
        <v>1</v>
      </c>
      <c r="B9" s="2" t="s">
        <v>2</v>
      </c>
      <c r="C9" s="2"/>
      <c r="D9" s="2"/>
      <c r="E9" s="1035"/>
      <c r="F9" s="1035"/>
      <c r="G9" s="1035"/>
      <c r="H9" s="1035"/>
      <c r="I9" s="1035"/>
      <c r="J9" s="1035"/>
      <c r="K9" s="1035"/>
      <c r="L9" s="27"/>
    </row>
    <row r="10" spans="1:16" x14ac:dyDescent="0.25">
      <c r="A10" s="31"/>
      <c r="B10" s="27" t="s">
        <v>3</v>
      </c>
      <c r="C10" s="27"/>
      <c r="D10" s="27"/>
      <c r="E10" s="1035"/>
      <c r="F10" s="1035"/>
      <c r="G10" s="1035"/>
      <c r="H10" s="1035"/>
      <c r="I10" s="1035"/>
      <c r="J10" s="1035"/>
      <c r="K10" s="1035"/>
      <c r="L10" s="27"/>
    </row>
    <row r="11" spans="1:16" x14ac:dyDescent="0.25">
      <c r="A11" s="31"/>
      <c r="B11" s="27" t="s">
        <v>4</v>
      </c>
      <c r="C11" s="27"/>
      <c r="D11" s="27"/>
      <c r="E11" s="1035"/>
      <c r="F11" s="1035"/>
      <c r="G11" s="1035"/>
      <c r="H11" s="1035"/>
      <c r="I11" s="1035"/>
      <c r="J11" s="1035"/>
      <c r="K11" s="1035"/>
      <c r="L11" s="27"/>
    </row>
    <row r="12" spans="1:16" x14ac:dyDescent="0.25">
      <c r="A12" s="31"/>
      <c r="B12" s="27" t="s">
        <v>543</v>
      </c>
      <c r="C12" s="27"/>
      <c r="D12" s="27"/>
      <c r="E12" s="188"/>
      <c r="F12" s="33"/>
      <c r="G12" s="1036"/>
      <c r="H12" s="1036"/>
      <c r="I12" s="1036"/>
      <c r="J12" s="1036"/>
      <c r="K12" s="1036"/>
      <c r="L12" s="27"/>
    </row>
    <row r="13" spans="1:16" x14ac:dyDescent="0.25">
      <c r="A13" s="31"/>
      <c r="B13" s="27" t="s">
        <v>77</v>
      </c>
      <c r="C13" s="27"/>
      <c r="D13" s="27"/>
      <c r="E13" s="1038"/>
      <c r="F13" s="1038"/>
      <c r="G13" s="1038"/>
      <c r="H13" s="1038"/>
      <c r="I13" s="1038"/>
      <c r="J13" s="1038"/>
      <c r="K13" s="1038"/>
      <c r="L13" s="27"/>
    </row>
    <row r="14" spans="1:16" x14ac:dyDescent="0.25">
      <c r="A14" s="31"/>
      <c r="B14" s="27" t="s">
        <v>5</v>
      </c>
      <c r="C14" s="27"/>
      <c r="D14" s="27"/>
      <c r="E14" s="1035"/>
      <c r="F14" s="1035"/>
      <c r="G14" s="1035"/>
      <c r="H14" s="1035"/>
      <c r="I14" s="1035"/>
      <c r="J14" s="1035"/>
      <c r="K14" s="1035"/>
      <c r="L14" s="27"/>
    </row>
    <row r="15" spans="1:16" x14ac:dyDescent="0.25">
      <c r="A15" s="31"/>
      <c r="B15" s="27" t="s">
        <v>9</v>
      </c>
      <c r="C15" s="27"/>
      <c r="D15" s="27"/>
      <c r="E15" s="1037"/>
      <c r="F15" s="1037"/>
      <c r="G15" s="1037"/>
      <c r="H15" s="1037"/>
      <c r="I15" s="1037"/>
      <c r="J15" s="1037"/>
      <c r="K15" s="1037"/>
      <c r="L15" s="27"/>
    </row>
    <row r="16" spans="1:16" x14ac:dyDescent="0.25">
      <c r="A16" s="31"/>
      <c r="B16" s="27" t="s">
        <v>10</v>
      </c>
      <c r="C16" s="27"/>
      <c r="D16" s="27"/>
      <c r="E16" s="1037"/>
      <c r="F16" s="1037"/>
      <c r="G16" s="1037"/>
      <c r="H16" s="1037"/>
      <c r="I16" s="1037"/>
      <c r="J16" s="1037"/>
      <c r="K16" s="1037"/>
      <c r="L16" s="27"/>
    </row>
    <row r="17" spans="1:16" x14ac:dyDescent="0.25">
      <c r="A17" s="31"/>
      <c r="B17" s="27" t="s">
        <v>78</v>
      </c>
      <c r="C17" s="27"/>
      <c r="D17" s="27"/>
      <c r="E17" s="1035"/>
      <c r="F17" s="1035"/>
      <c r="G17" s="1035"/>
      <c r="H17" s="1035"/>
      <c r="I17" s="1035"/>
      <c r="J17" s="1035"/>
      <c r="K17" s="1035"/>
      <c r="L17" s="27"/>
    </row>
    <row r="18" spans="1:16" x14ac:dyDescent="0.25">
      <c r="A18" s="31"/>
      <c r="C18" s="27"/>
      <c r="D18" s="27"/>
      <c r="E18" s="27"/>
      <c r="F18" s="27"/>
      <c r="G18" s="27"/>
      <c r="H18" s="27"/>
      <c r="I18" s="27"/>
      <c r="J18" s="27"/>
      <c r="K18" s="34"/>
      <c r="L18" s="27"/>
    </row>
    <row r="19" spans="1:16" x14ac:dyDescent="0.25">
      <c r="A19" s="31"/>
      <c r="E19" s="27"/>
      <c r="F19" s="27"/>
      <c r="G19" s="27"/>
      <c r="H19" s="27"/>
      <c r="I19" s="27"/>
      <c r="J19" s="27"/>
      <c r="K19" s="34"/>
      <c r="L19" s="27"/>
    </row>
    <row r="20" spans="1:16" s="21" customFormat="1" ht="13.8" x14ac:dyDescent="0.25">
      <c r="A20" s="17" t="s">
        <v>6</v>
      </c>
      <c r="B20" s="7" t="s">
        <v>7</v>
      </c>
      <c r="C20" s="2"/>
      <c r="D20" s="2"/>
      <c r="E20" s="1035"/>
      <c r="F20" s="1035"/>
      <c r="G20" s="1035"/>
      <c r="H20" s="1035"/>
      <c r="I20" s="1035"/>
      <c r="J20" s="1035"/>
      <c r="K20" s="1035"/>
      <c r="L20" s="27"/>
      <c r="M20" s="25"/>
      <c r="N20" s="25"/>
      <c r="O20" s="25"/>
      <c r="P20" s="25"/>
    </row>
    <row r="21" spans="1:16" x14ac:dyDescent="0.25">
      <c r="A21" s="31"/>
      <c r="B21" s="27" t="s">
        <v>8</v>
      </c>
      <c r="C21" s="27"/>
      <c r="D21" s="27"/>
      <c r="E21" s="1035"/>
      <c r="F21" s="1035"/>
      <c r="G21" s="1035"/>
      <c r="H21" s="1035"/>
      <c r="I21" s="1035"/>
      <c r="J21" s="1035"/>
      <c r="K21" s="1035"/>
      <c r="L21" s="27"/>
    </row>
    <row r="22" spans="1:16" x14ac:dyDescent="0.25">
      <c r="A22" s="31"/>
      <c r="B22" s="27" t="s">
        <v>3</v>
      </c>
      <c r="C22" s="27"/>
      <c r="D22" s="27"/>
      <c r="E22" s="1035"/>
      <c r="F22" s="1035"/>
      <c r="G22" s="1035"/>
      <c r="H22" s="1035"/>
      <c r="I22" s="1035"/>
      <c r="J22" s="1035"/>
      <c r="K22" s="1035"/>
      <c r="L22" s="27"/>
    </row>
    <row r="23" spans="1:16" x14ac:dyDescent="0.25">
      <c r="A23" s="31"/>
      <c r="B23" s="27" t="s">
        <v>4</v>
      </c>
      <c r="C23" s="27"/>
      <c r="D23" s="27"/>
      <c r="E23" s="1035"/>
      <c r="F23" s="1035"/>
      <c r="G23" s="1035"/>
      <c r="H23" s="1035"/>
      <c r="I23" s="1035"/>
      <c r="J23" s="1035"/>
      <c r="K23" s="1035"/>
      <c r="L23" s="27"/>
    </row>
    <row r="24" spans="1:16" x14ac:dyDescent="0.25">
      <c r="A24" s="31"/>
      <c r="B24" s="27" t="s">
        <v>543</v>
      </c>
      <c r="C24" s="27"/>
      <c r="D24" s="27"/>
      <c r="E24" s="188"/>
      <c r="F24" s="33"/>
      <c r="G24" s="1036"/>
      <c r="H24" s="1036"/>
      <c r="I24" s="1036"/>
      <c r="J24" s="1036"/>
      <c r="K24" s="1036"/>
      <c r="L24" s="27"/>
    </row>
    <row r="25" spans="1:16" x14ac:dyDescent="0.25">
      <c r="A25" s="31"/>
      <c r="B25" s="27" t="s">
        <v>9</v>
      </c>
      <c r="C25" s="27"/>
      <c r="D25" s="27"/>
      <c r="E25" s="1037"/>
      <c r="F25" s="1037"/>
      <c r="G25" s="1037"/>
      <c r="H25" s="1037"/>
      <c r="I25" s="1037"/>
      <c r="J25" s="1037"/>
      <c r="K25" s="1037"/>
      <c r="L25" s="27"/>
    </row>
    <row r="26" spans="1:16" x14ac:dyDescent="0.25">
      <c r="A26" s="31"/>
      <c r="B26" s="27" t="s">
        <v>10</v>
      </c>
      <c r="C26" s="27"/>
      <c r="D26" s="27"/>
      <c r="E26" s="1037"/>
      <c r="F26" s="1037"/>
      <c r="G26" s="1037"/>
      <c r="H26" s="1037"/>
      <c r="I26" s="1037"/>
      <c r="J26" s="1037"/>
      <c r="K26" s="1037"/>
      <c r="L26" s="27"/>
    </row>
    <row r="27" spans="1:16" x14ac:dyDescent="0.25">
      <c r="A27" s="31"/>
      <c r="B27" s="27" t="s">
        <v>78</v>
      </c>
      <c r="C27" s="27"/>
      <c r="D27" s="27"/>
      <c r="E27" s="1035"/>
      <c r="F27" s="1035"/>
      <c r="G27" s="1035"/>
      <c r="H27" s="1035"/>
      <c r="I27" s="1035"/>
      <c r="J27" s="1035"/>
      <c r="K27" s="1035"/>
      <c r="L27" s="27"/>
    </row>
    <row r="28" spans="1:16" x14ac:dyDescent="0.25">
      <c r="A28" s="31"/>
      <c r="E28"/>
      <c r="F28"/>
      <c r="G28"/>
      <c r="H28"/>
      <c r="I28"/>
      <c r="J28"/>
      <c r="K28"/>
      <c r="L28" s="27"/>
    </row>
    <row r="29" spans="1:16" x14ac:dyDescent="0.25">
      <c r="A29" s="31"/>
      <c r="B29" s="25" t="s">
        <v>542</v>
      </c>
      <c r="E29" s="25" t="s">
        <v>79</v>
      </c>
      <c r="K29" s="405"/>
      <c r="L29" s="27"/>
    </row>
    <row r="30" spans="1:16" x14ac:dyDescent="0.25">
      <c r="A30" s="31"/>
      <c r="E30" s="25" t="s">
        <v>80</v>
      </c>
      <c r="K30" s="405"/>
      <c r="L30" s="27"/>
    </row>
    <row r="31" spans="1:16" x14ac:dyDescent="0.25">
      <c r="A31" s="31"/>
      <c r="E31" s="25" t="s">
        <v>81</v>
      </c>
      <c r="K31" s="405"/>
      <c r="L31" s="27"/>
    </row>
    <row r="32" spans="1:16" x14ac:dyDescent="0.25">
      <c r="A32" s="31"/>
      <c r="K32" s="24"/>
      <c r="L32" s="27"/>
    </row>
    <row r="33" spans="1:12" x14ac:dyDescent="0.25">
      <c r="A33" s="31"/>
      <c r="B33" s="25" t="s">
        <v>306</v>
      </c>
      <c r="I33" s="405"/>
      <c r="K33" s="405"/>
      <c r="L33" s="27"/>
    </row>
    <row r="34" spans="1:12" x14ac:dyDescent="0.25">
      <c r="A34" s="31"/>
      <c r="I34" s="24" t="s">
        <v>116</v>
      </c>
      <c r="J34" s="24"/>
      <c r="K34" s="24" t="s">
        <v>117</v>
      </c>
      <c r="L34" s="27"/>
    </row>
    <row r="35" spans="1:12" x14ac:dyDescent="0.25">
      <c r="A35" s="31"/>
      <c r="B35" s="35" t="s">
        <v>84</v>
      </c>
      <c r="C35" s="35"/>
      <c r="D35" s="35"/>
      <c r="E35" s="1060"/>
      <c r="F35" s="1060"/>
      <c r="G35" s="1060"/>
      <c r="H35" s="1060"/>
      <c r="I35" s="27"/>
      <c r="J35" s="27"/>
      <c r="K35" s="34"/>
      <c r="L35" s="27"/>
    </row>
    <row r="36" spans="1:12" x14ac:dyDescent="0.25">
      <c r="A36" s="31"/>
      <c r="B36" s="35"/>
      <c r="C36" s="35"/>
      <c r="D36" s="35"/>
      <c r="K36" s="24"/>
      <c r="L36" s="27"/>
    </row>
    <row r="37" spans="1:12" x14ac:dyDescent="0.25">
      <c r="A37" s="31"/>
      <c r="B37" s="25" t="s">
        <v>85</v>
      </c>
      <c r="E37" s="1035"/>
      <c r="F37" s="1035"/>
      <c r="G37" s="1035"/>
      <c r="H37" s="1035"/>
      <c r="I37" s="1035"/>
      <c r="J37" s="1035"/>
      <c r="K37" s="1035"/>
      <c r="L37" s="27"/>
    </row>
    <row r="38" spans="1:12" x14ac:dyDescent="0.25">
      <c r="A38" s="31"/>
      <c r="B38" s="27" t="s">
        <v>3</v>
      </c>
      <c r="C38" s="27"/>
      <c r="D38" s="27"/>
      <c r="E38" s="1035"/>
      <c r="F38" s="1035"/>
      <c r="G38" s="1035"/>
      <c r="H38" s="1035"/>
      <c r="I38" s="1035"/>
      <c r="J38" s="1035"/>
      <c r="K38" s="1035"/>
      <c r="L38" s="27"/>
    </row>
    <row r="39" spans="1:12" x14ac:dyDescent="0.25">
      <c r="A39" s="31"/>
      <c r="B39" s="27" t="s">
        <v>4</v>
      </c>
      <c r="C39" s="27"/>
      <c r="D39" s="27"/>
      <c r="E39" s="1035"/>
      <c r="F39" s="1035"/>
      <c r="G39" s="1035"/>
      <c r="H39" s="1035"/>
      <c r="I39" s="1035"/>
      <c r="J39" s="1035"/>
      <c r="K39" s="1035"/>
      <c r="L39" s="27"/>
    </row>
    <row r="40" spans="1:12" x14ac:dyDescent="0.25">
      <c r="A40" s="31"/>
      <c r="B40" s="27" t="s">
        <v>543</v>
      </c>
      <c r="C40" s="27"/>
      <c r="D40" s="27"/>
      <c r="E40" s="188"/>
      <c r="F40" s="33"/>
      <c r="G40" s="1036"/>
      <c r="H40" s="1036"/>
      <c r="I40" s="1036"/>
      <c r="J40" s="1036"/>
      <c r="K40" s="1036"/>
      <c r="L40" s="27"/>
    </row>
    <row r="41" spans="1:12" x14ac:dyDescent="0.25">
      <c r="A41" s="31"/>
      <c r="B41" s="27" t="s">
        <v>9</v>
      </c>
      <c r="C41" s="27"/>
      <c r="D41" s="27"/>
      <c r="E41" s="1037"/>
      <c r="F41" s="1037"/>
      <c r="G41" s="1037"/>
      <c r="H41" s="1037"/>
      <c r="I41" s="1037"/>
      <c r="J41" s="1037"/>
      <c r="K41" s="1037"/>
      <c r="L41" s="27"/>
    </row>
    <row r="42" spans="1:12" x14ac:dyDescent="0.25">
      <c r="A42" s="31"/>
      <c r="B42" s="27" t="s">
        <v>10</v>
      </c>
      <c r="C42" s="27"/>
      <c r="D42" s="27"/>
      <c r="E42" s="1037"/>
      <c r="F42" s="1037"/>
      <c r="G42" s="1037"/>
      <c r="H42" s="1037"/>
      <c r="I42" s="1037"/>
      <c r="J42" s="1037"/>
      <c r="K42" s="1037"/>
      <c r="L42" s="27"/>
    </row>
    <row r="43" spans="1:12" x14ac:dyDescent="0.25">
      <c r="A43" s="31"/>
      <c r="B43" s="27" t="s">
        <v>78</v>
      </c>
      <c r="C43" s="27"/>
      <c r="D43" s="27"/>
      <c r="E43" s="1035"/>
      <c r="F43" s="1035"/>
      <c r="G43" s="1035"/>
      <c r="H43" s="1035"/>
      <c r="I43" s="1035"/>
      <c r="J43" s="1035"/>
      <c r="K43" s="1035"/>
      <c r="L43" s="27"/>
    </row>
    <row r="44" spans="1:12" x14ac:dyDescent="0.25">
      <c r="A44" s="31"/>
      <c r="B44" s="27"/>
      <c r="C44" s="27"/>
      <c r="D44" s="27"/>
      <c r="L44" s="27"/>
    </row>
    <row r="45" spans="1:12" x14ac:dyDescent="0.25">
      <c r="A45" s="31"/>
      <c r="B45" s="35" t="s">
        <v>86</v>
      </c>
      <c r="C45" s="35"/>
      <c r="D45" s="35"/>
      <c r="K45" s="24"/>
      <c r="L45" s="27"/>
    </row>
    <row r="46" spans="1:12" x14ac:dyDescent="0.25">
      <c r="A46" s="31"/>
      <c r="B46" s="35"/>
      <c r="C46" s="35"/>
      <c r="D46" s="35"/>
      <c r="K46" s="24"/>
      <c r="L46" s="27"/>
    </row>
    <row r="47" spans="1:12" x14ac:dyDescent="0.25">
      <c r="A47" s="31"/>
      <c r="B47" s="25" t="s">
        <v>508</v>
      </c>
      <c r="E47" s="1035"/>
      <c r="F47" s="1035"/>
      <c r="G47" s="1035"/>
      <c r="H47" s="1035"/>
      <c r="I47" s="1035"/>
      <c r="J47" s="1035"/>
      <c r="K47" s="1035"/>
      <c r="L47" s="27"/>
    </row>
    <row r="48" spans="1:12" x14ac:dyDescent="0.25">
      <c r="A48" s="31"/>
      <c r="B48" s="27" t="s">
        <v>233</v>
      </c>
      <c r="C48" s="27"/>
      <c r="D48" s="27"/>
      <c r="E48" s="1035"/>
      <c r="F48" s="1035"/>
      <c r="G48" s="1035"/>
      <c r="H48" s="1035"/>
      <c r="I48" s="1035"/>
      <c r="J48" s="1035"/>
      <c r="K48" s="1035"/>
      <c r="L48" s="27"/>
    </row>
    <row r="49" spans="1:14" x14ac:dyDescent="0.25">
      <c r="A49" s="31"/>
      <c r="B49" s="27" t="s">
        <v>87</v>
      </c>
      <c r="C49" s="27"/>
      <c r="D49" s="27"/>
      <c r="E49" s="1035"/>
      <c r="F49" s="1035"/>
      <c r="G49" s="1035"/>
      <c r="H49" s="1035"/>
      <c r="I49" s="1035"/>
      <c r="J49" s="1035"/>
      <c r="K49" s="1035"/>
      <c r="L49" s="27"/>
    </row>
    <row r="50" spans="1:14" x14ac:dyDescent="0.25">
      <c r="A50" s="31"/>
      <c r="B50" s="27" t="s">
        <v>88</v>
      </c>
      <c r="C50" s="27"/>
      <c r="D50" s="27"/>
      <c r="E50" s="1035"/>
      <c r="F50" s="1035"/>
      <c r="G50" s="1035"/>
      <c r="H50" s="1035"/>
      <c r="I50" s="1035"/>
      <c r="J50" s="1035"/>
      <c r="K50" s="1035"/>
      <c r="L50" s="27"/>
    </row>
    <row r="51" spans="1:14" x14ac:dyDescent="0.25">
      <c r="A51" s="31"/>
      <c r="B51" s="27"/>
      <c r="C51" s="27"/>
      <c r="D51" s="27"/>
      <c r="E51" s="27"/>
      <c r="F51" s="27"/>
      <c r="G51" s="27"/>
      <c r="H51" s="27"/>
      <c r="I51" s="27"/>
      <c r="J51" s="27"/>
      <c r="K51" s="34"/>
      <c r="L51" s="27"/>
    </row>
    <row r="52" spans="1:14" x14ac:dyDescent="0.25">
      <c r="B52" s="35" t="s">
        <v>509</v>
      </c>
    </row>
    <row r="53" spans="1:14" customFormat="1" x14ac:dyDescent="0.25"/>
    <row r="54" spans="1:14" x14ac:dyDescent="0.25">
      <c r="B54" s="27" t="s">
        <v>413</v>
      </c>
      <c r="E54" s="25" t="s">
        <v>506</v>
      </c>
      <c r="I54" s="25" t="s">
        <v>507</v>
      </c>
    </row>
    <row r="55" spans="1:14" x14ac:dyDescent="0.25">
      <c r="B55" s="1035"/>
      <c r="C55" s="1035"/>
      <c r="D55" s="291"/>
      <c r="E55" s="1035"/>
      <c r="F55" s="1035"/>
      <c r="G55" s="1035"/>
      <c r="H55" s="291"/>
      <c r="I55" s="1035"/>
      <c r="J55" s="1035"/>
      <c r="K55" s="1035"/>
    </row>
    <row r="56" spans="1:14" x14ac:dyDescent="0.25">
      <c r="B56" s="1036"/>
      <c r="C56" s="1036"/>
      <c r="D56" s="291"/>
      <c r="E56" s="1036"/>
      <c r="F56" s="1036"/>
      <c r="G56" s="1036"/>
      <c r="H56" s="291"/>
      <c r="I56" s="1036"/>
      <c r="J56" s="1036"/>
      <c r="K56" s="1036"/>
    </row>
    <row r="57" spans="1:14" x14ac:dyDescent="0.25">
      <c r="B57" s="1036"/>
      <c r="C57" s="1036"/>
      <c r="D57" s="291"/>
      <c r="E57" s="1036"/>
      <c r="F57" s="1036"/>
      <c r="G57" s="1036"/>
      <c r="H57" s="291"/>
      <c r="I57" s="1036"/>
      <c r="J57" s="1036"/>
      <c r="K57" s="1036"/>
    </row>
    <row r="58" spans="1:14" x14ac:dyDescent="0.25">
      <c r="B58" s="1036"/>
      <c r="C58" s="1036"/>
      <c r="D58" s="291"/>
      <c r="E58" s="1036"/>
      <c r="F58" s="1036"/>
      <c r="G58" s="1036"/>
      <c r="H58" s="291"/>
      <c r="I58" s="1036"/>
      <c r="J58" s="1036"/>
      <c r="K58" s="1036"/>
    </row>
    <row r="61" spans="1:14" ht="17.25" customHeight="1" x14ac:dyDescent="0.25">
      <c r="A61" s="32" t="s">
        <v>947</v>
      </c>
      <c r="B61" s="1052" t="s">
        <v>945</v>
      </c>
      <c r="C61" s="1052"/>
      <c r="D61" s="1052"/>
      <c r="E61" s="1052"/>
      <c r="F61" s="1052"/>
      <c r="G61" s="1052"/>
      <c r="H61" s="1052"/>
      <c r="I61" s="1052"/>
      <c r="J61" s="1052"/>
      <c r="K61" s="1052"/>
      <c r="L61" s="1052"/>
      <c r="M61" s="1052"/>
    </row>
    <row r="62" spans="1:14" x14ac:dyDescent="0.25">
      <c r="A62" s="32"/>
      <c r="B62" s="131"/>
      <c r="C62" s="132" t="s">
        <v>114</v>
      </c>
      <c r="D62" s="127"/>
      <c r="E62" s="127"/>
      <c r="F62" s="127"/>
      <c r="G62" s="127"/>
      <c r="H62" s="127"/>
      <c r="I62" s="127"/>
      <c r="J62" s="127"/>
      <c r="K62" s="127"/>
      <c r="L62" s="127"/>
      <c r="M62" s="127"/>
      <c r="N62" s="34"/>
    </row>
    <row r="63" spans="1:14" x14ac:dyDescent="0.25">
      <c r="A63" s="32"/>
      <c r="B63" s="131"/>
      <c r="C63" s="132" t="s">
        <v>115</v>
      </c>
      <c r="D63" s="128"/>
      <c r="E63" s="127"/>
      <c r="F63" s="127"/>
      <c r="G63" s="127"/>
      <c r="H63" s="127"/>
      <c r="I63" s="127"/>
      <c r="J63" s="127"/>
      <c r="K63" s="127"/>
      <c r="L63" s="127"/>
      <c r="M63" s="127"/>
      <c r="N63" s="34"/>
    </row>
    <row r="64" spans="1:14" x14ac:dyDescent="0.25">
      <c r="A64" s="32"/>
      <c r="B64" s="128"/>
      <c r="C64" s="132"/>
      <c r="D64" s="128"/>
      <c r="E64" s="127"/>
      <c r="F64" s="127"/>
      <c r="G64" s="127"/>
      <c r="H64" s="127"/>
      <c r="I64" s="127"/>
      <c r="J64" s="127"/>
      <c r="K64" s="127"/>
      <c r="L64" s="127"/>
      <c r="M64" s="127"/>
      <c r="N64" s="34"/>
    </row>
    <row r="65" spans="1:14" x14ac:dyDescent="0.25">
      <c r="A65" s="32"/>
      <c r="B65" s="131"/>
      <c r="C65" s="132" t="s">
        <v>333</v>
      </c>
      <c r="D65" s="128"/>
      <c r="E65" s="127"/>
      <c r="F65" s="127"/>
      <c r="G65" s="127"/>
      <c r="H65" s="127"/>
      <c r="I65" s="127"/>
      <c r="J65" s="127"/>
      <c r="K65" s="127"/>
      <c r="L65" s="127"/>
      <c r="M65" s="127"/>
      <c r="N65" s="34"/>
    </row>
    <row r="66" spans="1:14" x14ac:dyDescent="0.25">
      <c r="A66" s="32"/>
      <c r="B66" s="131"/>
      <c r="C66" s="132" t="s">
        <v>334</v>
      </c>
      <c r="D66" s="128"/>
      <c r="E66" s="127"/>
      <c r="F66" s="127"/>
      <c r="G66" s="127"/>
      <c r="H66" s="127"/>
      <c r="I66" s="127"/>
      <c r="J66" s="127"/>
      <c r="K66" s="127"/>
      <c r="L66" s="127"/>
      <c r="M66" s="127"/>
      <c r="N66" s="34"/>
    </row>
    <row r="67" spans="1:14" x14ac:dyDescent="0.25">
      <c r="A67" s="32"/>
      <c r="B67" s="34"/>
      <c r="C67" s="132"/>
      <c r="D67" s="128"/>
      <c r="E67" s="127"/>
      <c r="F67" s="127"/>
      <c r="G67" s="127"/>
      <c r="H67" s="127"/>
      <c r="I67" s="127"/>
      <c r="J67" s="127"/>
      <c r="K67" s="127"/>
      <c r="L67" s="127"/>
      <c r="M67" s="127"/>
      <c r="N67" s="34"/>
    </row>
    <row r="68" spans="1:14" x14ac:dyDescent="0.25">
      <c r="A68" s="32"/>
      <c r="B68" s="131"/>
      <c r="C68" s="132" t="s">
        <v>118</v>
      </c>
      <c r="D68" s="128"/>
      <c r="E68" s="127"/>
      <c r="F68" s="127"/>
      <c r="G68" s="127"/>
      <c r="H68" s="127"/>
      <c r="I68" s="127"/>
      <c r="J68" s="127"/>
      <c r="K68" s="127"/>
      <c r="L68" s="127"/>
      <c r="M68" s="127"/>
      <c r="N68" s="34"/>
    </row>
    <row r="69" spans="1:14" x14ac:dyDescent="0.25">
      <c r="A69" s="32"/>
      <c r="B69" s="131"/>
      <c r="C69" s="133" t="s">
        <v>119</v>
      </c>
      <c r="D69" s="128"/>
      <c r="E69" s="127"/>
      <c r="F69" s="127"/>
      <c r="G69" s="127"/>
      <c r="H69" s="127"/>
      <c r="I69" s="127"/>
      <c r="J69" s="127"/>
      <c r="K69" s="127"/>
      <c r="L69" s="127"/>
      <c r="M69" s="127"/>
      <c r="N69" s="34"/>
    </row>
    <row r="70" spans="1:14" x14ac:dyDescent="0.25">
      <c r="A70" s="32"/>
      <c r="B70" s="131"/>
      <c r="C70" s="133" t="s">
        <v>120</v>
      </c>
      <c r="D70" s="127"/>
      <c r="E70" s="127"/>
      <c r="F70" s="127"/>
      <c r="G70" s="127"/>
      <c r="H70" s="127"/>
      <c r="I70" s="127"/>
      <c r="J70" s="127"/>
      <c r="K70" s="127"/>
      <c r="L70" s="127"/>
      <c r="M70" s="127"/>
      <c r="N70" s="34"/>
    </row>
    <row r="71" spans="1:14" x14ac:dyDescent="0.25">
      <c r="A71" s="32"/>
      <c r="C71" s="127"/>
      <c r="E71" s="127"/>
      <c r="F71" s="127"/>
      <c r="G71" s="127"/>
      <c r="H71" s="127"/>
      <c r="I71" s="127"/>
      <c r="J71" s="127"/>
      <c r="K71" s="127"/>
      <c r="L71" s="127"/>
      <c r="M71" s="127"/>
      <c r="N71" s="34"/>
    </row>
    <row r="72" spans="1:14" x14ac:dyDescent="0.25">
      <c r="A72" s="32"/>
      <c r="N72" s="24"/>
    </row>
    <row r="73" spans="1:14" ht="12.75" customHeight="1" x14ac:dyDescent="0.25">
      <c r="A73" s="32" t="s">
        <v>75</v>
      </c>
      <c r="B73" s="1025" t="s">
        <v>121</v>
      </c>
      <c r="C73" s="1025"/>
      <c r="D73" s="1025"/>
      <c r="E73" s="1025"/>
      <c r="F73" s="1025"/>
      <c r="G73" s="1025"/>
      <c r="H73" s="1025"/>
      <c r="I73" s="1025"/>
      <c r="J73" s="891"/>
      <c r="K73" s="131"/>
      <c r="L73" s="27"/>
      <c r="M73" s="131"/>
    </row>
    <row r="74" spans="1:14" x14ac:dyDescent="0.25">
      <c r="A74" s="32"/>
      <c r="B74" s="36"/>
      <c r="C74" s="36"/>
      <c r="D74" s="36"/>
      <c r="E74" s="36"/>
      <c r="K74" s="68" t="s">
        <v>82</v>
      </c>
      <c r="L74" s="27"/>
      <c r="M74" s="68" t="s">
        <v>83</v>
      </c>
    </row>
    <row r="75" spans="1:14" x14ac:dyDescent="0.25">
      <c r="A75" s="32"/>
      <c r="B75" s="27" t="s">
        <v>122</v>
      </c>
      <c r="C75" s="27"/>
      <c r="D75" s="27"/>
      <c r="E75" s="129"/>
      <c r="F75" s="129"/>
      <c r="G75" s="129"/>
      <c r="H75" s="129"/>
      <c r="I75" s="27"/>
      <c r="J75" s="27"/>
      <c r="K75" s="27"/>
      <c r="L75" s="27"/>
      <c r="M75" s="34"/>
    </row>
    <row r="76" spans="1:14" x14ac:dyDescent="0.25">
      <c r="A76" s="32"/>
      <c r="B76" s="67"/>
      <c r="C76" s="67"/>
      <c r="D76" s="67"/>
      <c r="E76" s="67"/>
      <c r="F76" s="27"/>
      <c r="G76" s="27"/>
      <c r="H76" s="27"/>
      <c r="I76" s="27"/>
      <c r="J76" s="27"/>
      <c r="K76" s="27"/>
      <c r="L76" s="27"/>
      <c r="M76" s="34"/>
    </row>
    <row r="77" spans="1:14" ht="13.8" x14ac:dyDescent="0.25">
      <c r="A77" s="32"/>
      <c r="B77" s="886"/>
      <c r="C77" s="886"/>
      <c r="D77" s="886"/>
      <c r="E77" s="886"/>
      <c r="F77" s="886"/>
      <c r="G77" s="886"/>
      <c r="H77" s="886"/>
      <c r="I77" s="886"/>
      <c r="J77" s="886"/>
      <c r="K77" s="886"/>
      <c r="L77" s="886"/>
      <c r="M77" s="886"/>
    </row>
    <row r="78" spans="1:14" ht="13.8" x14ac:dyDescent="0.25">
      <c r="A78" s="32"/>
      <c r="B78" s="886"/>
      <c r="C78" s="886"/>
      <c r="D78" s="886"/>
      <c r="E78" s="886"/>
      <c r="F78" s="886"/>
      <c r="G78" s="886"/>
      <c r="H78" s="886"/>
      <c r="I78" s="886"/>
      <c r="J78" s="886"/>
      <c r="K78" s="886"/>
      <c r="L78" s="886"/>
      <c r="M78" s="886"/>
    </row>
    <row r="79" spans="1:14" ht="13.8" x14ac:dyDescent="0.25">
      <c r="A79" s="32"/>
      <c r="B79" s="886"/>
      <c r="C79" s="886"/>
      <c r="D79" s="886"/>
      <c r="E79" s="886"/>
      <c r="F79" s="886"/>
      <c r="G79" s="886"/>
      <c r="H79" s="886"/>
      <c r="I79" s="886"/>
      <c r="J79" s="886"/>
      <c r="K79" s="886"/>
      <c r="L79" s="886"/>
      <c r="M79" s="886"/>
    </row>
    <row r="80" spans="1:14" ht="13.8" x14ac:dyDescent="0.25">
      <c r="A80" s="32"/>
      <c r="B80" s="886"/>
      <c r="C80" s="886"/>
      <c r="D80" s="886"/>
      <c r="E80" s="886"/>
      <c r="F80" s="886"/>
      <c r="G80" s="886"/>
      <c r="H80" s="886"/>
      <c r="I80" s="886"/>
      <c r="J80" s="886"/>
      <c r="K80" s="886"/>
      <c r="L80" s="886"/>
      <c r="M80" s="886"/>
    </row>
    <row r="81" spans="1:13" x14ac:dyDescent="0.25">
      <c r="A81" s="32"/>
      <c r="B81" s="128"/>
      <c r="C81" s="128"/>
      <c r="D81" s="128"/>
      <c r="E81" s="127"/>
      <c r="F81" s="127"/>
      <c r="G81" s="127"/>
      <c r="H81" s="127"/>
      <c r="I81" s="127"/>
      <c r="J81" s="127"/>
      <c r="K81" s="127"/>
      <c r="L81" s="127"/>
      <c r="M81" s="34"/>
    </row>
    <row r="82" spans="1:13" ht="12.75" customHeight="1" x14ac:dyDescent="0.25">
      <c r="A82" s="32"/>
      <c r="B82" s="1051" t="s">
        <v>962</v>
      </c>
      <c r="C82" s="1051"/>
      <c r="D82" s="1051"/>
      <c r="E82" s="1051"/>
      <c r="F82" s="1051"/>
      <c r="G82" s="1051"/>
      <c r="H82" s="1051"/>
      <c r="I82" s="1051"/>
      <c r="J82" s="1053"/>
      <c r="K82" s="131"/>
      <c r="L82" s="27"/>
      <c r="M82" s="131"/>
    </row>
    <row r="83" spans="1:13" ht="18.75" customHeight="1" x14ac:dyDescent="0.25">
      <c r="A83" s="32"/>
      <c r="B83" s="1051" t="s">
        <v>963</v>
      </c>
      <c r="C83" s="1051"/>
      <c r="D83" s="1051"/>
      <c r="E83" s="1051"/>
      <c r="F83" s="1051"/>
      <c r="G83" s="1051"/>
      <c r="H83" s="1051"/>
      <c r="I83" s="1051"/>
      <c r="J83" s="27"/>
      <c r="K83" s="68" t="s">
        <v>82</v>
      </c>
      <c r="L83" s="27"/>
      <c r="M83" s="68" t="s">
        <v>83</v>
      </c>
    </row>
    <row r="84" spans="1:13" x14ac:dyDescent="0.25">
      <c r="A84" s="32"/>
      <c r="B84" s="36"/>
      <c r="C84" s="36"/>
      <c r="D84" s="36"/>
      <c r="E84" s="36"/>
      <c r="G84" s="27"/>
      <c r="M84" s="34"/>
    </row>
    <row r="85" spans="1:13" ht="18.75" customHeight="1" x14ac:dyDescent="0.25">
      <c r="A85" s="2" t="s">
        <v>948</v>
      </c>
      <c r="B85" s="2" t="s">
        <v>969</v>
      </c>
    </row>
    <row r="86" spans="1:13" ht="14.25" customHeight="1" x14ac:dyDescent="0.25">
      <c r="A86" s="32"/>
      <c r="B86" s="1051" t="s">
        <v>964</v>
      </c>
      <c r="C86" s="1051"/>
      <c r="D86" s="1051"/>
      <c r="E86" s="1051"/>
      <c r="F86" s="1051"/>
      <c r="G86" s="1051"/>
      <c r="H86" s="1051"/>
      <c r="I86" s="1051"/>
      <c r="K86" s="131"/>
      <c r="L86" s="27"/>
      <c r="M86" s="131"/>
    </row>
    <row r="87" spans="1:13" ht="15.75" customHeight="1" x14ac:dyDescent="0.25">
      <c r="B87" s="1051" t="s">
        <v>965</v>
      </c>
      <c r="C87" s="1051"/>
      <c r="D87" s="1051"/>
      <c r="E87" s="1051"/>
      <c r="F87" s="1051"/>
      <c r="G87" s="1051"/>
      <c r="H87" s="1051"/>
      <c r="I87" s="1051"/>
      <c r="K87" s="68" t="s">
        <v>82</v>
      </c>
      <c r="L87" s="27"/>
      <c r="M87" s="68" t="s">
        <v>83</v>
      </c>
    </row>
    <row r="88" spans="1:13" ht="14.25" customHeight="1" x14ac:dyDescent="0.25">
      <c r="K88" s="892"/>
    </row>
    <row r="89" spans="1:13" x14ac:dyDescent="0.25">
      <c r="K89" s="24" t="s">
        <v>974</v>
      </c>
    </row>
    <row r="90" spans="1:13" x14ac:dyDescent="0.25">
      <c r="A90" s="924" t="s">
        <v>219</v>
      </c>
      <c r="B90" s="925" t="s">
        <v>99</v>
      </c>
      <c r="C90" s="925"/>
      <c r="D90" s="925"/>
      <c r="E90" s="27"/>
      <c r="M90" s="24"/>
    </row>
    <row r="91" spans="1:13" ht="10.5" customHeight="1" x14ac:dyDescent="0.25">
      <c r="M91" s="24"/>
    </row>
    <row r="92" spans="1:13" ht="25.5" customHeight="1" x14ac:dyDescent="0.25">
      <c r="A92" s="25" t="s">
        <v>112</v>
      </c>
      <c r="B92" s="1051" t="s">
        <v>966</v>
      </c>
      <c r="C92" s="1051"/>
      <c r="D92" s="1051"/>
      <c r="E92" s="1051"/>
      <c r="F92" s="1051"/>
      <c r="G92" s="1051"/>
      <c r="H92" s="1051"/>
      <c r="I92" s="1051"/>
      <c r="J92" s="78"/>
      <c r="K92" s="131"/>
      <c r="L92" s="27"/>
      <c r="M92" s="131"/>
    </row>
    <row r="93" spans="1:13" x14ac:dyDescent="0.25">
      <c r="B93" s="78"/>
      <c r="C93" s="78"/>
      <c r="D93" s="78"/>
      <c r="E93" s="78"/>
      <c r="F93" s="78"/>
      <c r="G93" s="78"/>
      <c r="H93" s="78"/>
      <c r="I93" s="78"/>
      <c r="J93" s="78"/>
      <c r="K93" s="68" t="s">
        <v>82</v>
      </c>
      <c r="L93" s="27"/>
      <c r="M93" s="68" t="s">
        <v>83</v>
      </c>
    </row>
    <row r="95" spans="1:13" ht="12.75" customHeight="1" x14ac:dyDescent="0.25">
      <c r="A95" s="25" t="s">
        <v>113</v>
      </c>
      <c r="B95" s="1051" t="s">
        <v>967</v>
      </c>
      <c r="C95" s="1051"/>
      <c r="D95" s="1051"/>
      <c r="E95" s="1051"/>
      <c r="F95" s="1051"/>
      <c r="G95" s="1051"/>
      <c r="H95" s="1051"/>
      <c r="I95" s="1051"/>
      <c r="K95" s="131"/>
      <c r="L95" s="27"/>
      <c r="M95" s="131"/>
    </row>
    <row r="96" spans="1:13" x14ac:dyDescent="0.25">
      <c r="A96" s="32"/>
      <c r="B96" s="1051" t="s">
        <v>968</v>
      </c>
      <c r="C96" s="1051"/>
      <c r="D96" s="1051"/>
      <c r="E96" s="1051"/>
      <c r="F96" s="1051"/>
      <c r="G96" s="1051"/>
      <c r="H96" s="1051"/>
      <c r="I96" s="1051"/>
      <c r="K96" s="68" t="s">
        <v>82</v>
      </c>
      <c r="L96" s="27"/>
      <c r="M96" s="68" t="s">
        <v>83</v>
      </c>
    </row>
    <row r="98" spans="1:14" x14ac:dyDescent="0.25">
      <c r="A98" s="32" t="s">
        <v>975</v>
      </c>
      <c r="B98" s="2" t="s">
        <v>124</v>
      </c>
      <c r="C98" s="2"/>
      <c r="D98" s="2"/>
      <c r="E98" s="27"/>
      <c r="F98" s="27"/>
      <c r="G98" s="27"/>
      <c r="H98" s="27"/>
      <c r="M98" s="24"/>
      <c r="N98" s="27"/>
    </row>
    <row r="99" spans="1:14" x14ac:dyDescent="0.25">
      <c r="A99" s="32"/>
      <c r="B99" s="2"/>
      <c r="C99" s="2"/>
      <c r="D99" s="2"/>
      <c r="E99" s="27"/>
      <c r="F99" s="27"/>
      <c r="G99" s="27"/>
      <c r="H99" s="27"/>
      <c r="M99" s="24"/>
      <c r="N99" s="27"/>
    </row>
    <row r="100" spans="1:14" x14ac:dyDescent="0.25">
      <c r="A100" s="31"/>
      <c r="B100" s="42" t="s">
        <v>335</v>
      </c>
      <c r="I100" s="131"/>
      <c r="M100" s="24"/>
      <c r="N100" s="27"/>
    </row>
    <row r="101" spans="1:14" ht="12" customHeight="1" x14ac:dyDescent="0.25">
      <c r="A101" s="31"/>
      <c r="B101" s="42" t="s">
        <v>273</v>
      </c>
      <c r="I101" s="131"/>
      <c r="M101" s="24"/>
      <c r="N101" s="27"/>
    </row>
    <row r="102" spans="1:14" x14ac:dyDescent="0.25">
      <c r="A102" s="31"/>
      <c r="B102" s="42" t="s">
        <v>274</v>
      </c>
      <c r="I102" s="131"/>
      <c r="M102" s="24"/>
    </row>
    <row r="103" spans="1:14" x14ac:dyDescent="0.25">
      <c r="A103" s="31"/>
      <c r="B103" s="42" t="s">
        <v>275</v>
      </c>
      <c r="I103" s="131"/>
      <c r="M103" s="24"/>
      <c r="N103" s="27"/>
    </row>
    <row r="104" spans="1:14" x14ac:dyDescent="0.25">
      <c r="A104" s="31"/>
      <c r="B104" s="42" t="s">
        <v>276</v>
      </c>
      <c r="I104" s="131"/>
      <c r="M104" s="24"/>
      <c r="N104" s="27"/>
    </row>
    <row r="105" spans="1:14" x14ac:dyDescent="0.25">
      <c r="A105" s="31"/>
      <c r="B105" s="42" t="s">
        <v>277</v>
      </c>
      <c r="I105" s="131"/>
      <c r="M105" s="24"/>
      <c r="N105" s="27"/>
    </row>
    <row r="106" spans="1:14" x14ac:dyDescent="0.25">
      <c r="A106" s="31"/>
      <c r="B106" s="42" t="s">
        <v>370</v>
      </c>
      <c r="I106" s="131"/>
      <c r="M106" s="24"/>
      <c r="N106" s="27"/>
    </row>
    <row r="107" spans="1:14" x14ac:dyDescent="0.25">
      <c r="A107" s="31"/>
      <c r="B107" s="42" t="s">
        <v>278</v>
      </c>
      <c r="I107" s="131"/>
      <c r="M107" s="24"/>
      <c r="N107" s="27"/>
    </row>
    <row r="108" spans="1:14" x14ac:dyDescent="0.25">
      <c r="A108" s="31"/>
      <c r="B108" s="42" t="s">
        <v>371</v>
      </c>
      <c r="I108" s="131"/>
      <c r="M108" s="24"/>
      <c r="N108" s="27"/>
    </row>
    <row r="109" spans="1:14" x14ac:dyDescent="0.25">
      <c r="A109" s="31"/>
      <c r="B109" s="42" t="s">
        <v>372</v>
      </c>
      <c r="I109" s="131"/>
      <c r="M109" s="24"/>
      <c r="N109" s="27"/>
    </row>
    <row r="110" spans="1:14" x14ac:dyDescent="0.25">
      <c r="A110" s="31"/>
      <c r="B110" s="42" t="s">
        <v>946</v>
      </c>
      <c r="F110" s="27"/>
      <c r="I110" s="131"/>
      <c r="J110" s="27"/>
      <c r="M110" s="24"/>
      <c r="N110" s="27"/>
    </row>
    <row r="111" spans="1:14" x14ac:dyDescent="0.25">
      <c r="A111" s="31"/>
      <c r="B111" s="27"/>
      <c r="C111" s="27"/>
      <c r="D111" s="27"/>
      <c r="M111" s="24"/>
      <c r="N111" s="27"/>
    </row>
    <row r="113" spans="1:14" x14ac:dyDescent="0.25">
      <c r="A113" s="32" t="s">
        <v>976</v>
      </c>
      <c r="B113" s="2" t="s">
        <v>125</v>
      </c>
      <c r="C113" s="2"/>
      <c r="D113" s="2"/>
      <c r="G113" s="38"/>
      <c r="H113" s="38"/>
      <c r="I113" s="38"/>
      <c r="K113" s="38"/>
      <c r="L113" s="38"/>
      <c r="M113" s="38"/>
      <c r="N113" s="27"/>
    </row>
    <row r="114" spans="1:14" x14ac:dyDescent="0.25">
      <c r="A114" s="32"/>
      <c r="B114" s="2"/>
      <c r="C114" s="2"/>
      <c r="D114" s="2"/>
      <c r="G114" s="38"/>
      <c r="H114" s="38"/>
      <c r="I114" s="38"/>
      <c r="K114" s="38"/>
      <c r="L114" s="38"/>
      <c r="M114" s="38"/>
      <c r="N114" s="27"/>
    </row>
    <row r="115" spans="1:14" x14ac:dyDescent="0.25">
      <c r="A115" s="31" t="s">
        <v>112</v>
      </c>
      <c r="B115" s="25" t="s">
        <v>126</v>
      </c>
      <c r="G115" s="2"/>
      <c r="K115" s="2"/>
      <c r="N115" s="27"/>
    </row>
    <row r="116" spans="1:14" x14ac:dyDescent="0.25">
      <c r="A116" s="31"/>
      <c r="G116" s="15"/>
      <c r="H116" s="15"/>
      <c r="N116" s="27"/>
    </row>
    <row r="117" spans="1:14" x14ac:dyDescent="0.25">
      <c r="A117" s="32"/>
      <c r="B117" s="25" t="s">
        <v>218</v>
      </c>
      <c r="G117" s="34"/>
      <c r="H117" s="887"/>
      <c r="I117" s="888"/>
      <c r="K117" s="2"/>
      <c r="N117" s="27"/>
    </row>
    <row r="118" spans="1:14" x14ac:dyDescent="0.25">
      <c r="A118" s="32"/>
      <c r="K118" s="27"/>
      <c r="M118" s="24"/>
      <c r="N118" s="27"/>
    </row>
    <row r="119" spans="1:14" x14ac:dyDescent="0.25">
      <c r="A119" s="32"/>
      <c r="H119" s="893" t="s">
        <v>127</v>
      </c>
      <c r="I119" s="894"/>
      <c r="J119" s="893" t="s">
        <v>128</v>
      </c>
      <c r="K119" s="894"/>
      <c r="L119" s="893" t="s">
        <v>129</v>
      </c>
      <c r="M119" s="894"/>
      <c r="N119" s="27"/>
    </row>
    <row r="120" spans="1:14" x14ac:dyDescent="0.25">
      <c r="A120" s="31"/>
      <c r="B120" s="25" t="s">
        <v>130</v>
      </c>
      <c r="H120" s="895"/>
      <c r="I120" s="896"/>
      <c r="J120" s="895"/>
      <c r="K120" s="896"/>
      <c r="L120" s="895"/>
      <c r="M120" s="896"/>
      <c r="N120" s="27"/>
    </row>
    <row r="121" spans="1:14" x14ac:dyDescent="0.25">
      <c r="A121" s="31"/>
      <c r="B121" s="25" t="s">
        <v>217</v>
      </c>
      <c r="H121" s="895"/>
      <c r="I121" s="896"/>
      <c r="J121" s="895"/>
      <c r="K121" s="896"/>
      <c r="L121" s="895"/>
      <c r="M121" s="896"/>
      <c r="N121" s="27"/>
    </row>
    <row r="122" spans="1:14" x14ac:dyDescent="0.25">
      <c r="A122" s="31"/>
      <c r="G122" s="34"/>
      <c r="H122" s="34"/>
      <c r="I122" s="34"/>
      <c r="J122" s="34"/>
      <c r="K122" s="34"/>
      <c r="L122" s="34"/>
      <c r="M122" s="34"/>
      <c r="N122" s="27"/>
    </row>
    <row r="123" spans="1:14" x14ac:dyDescent="0.25">
      <c r="A123" s="31"/>
      <c r="B123" s="25" t="s">
        <v>230</v>
      </c>
      <c r="G123" s="6"/>
      <c r="H123" s="1054" t="s">
        <v>958</v>
      </c>
      <c r="I123" s="1055"/>
      <c r="J123" s="1056" t="s">
        <v>134</v>
      </c>
      <c r="K123" s="1057"/>
      <c r="L123" s="1061" t="s">
        <v>135</v>
      </c>
      <c r="M123" s="1062"/>
      <c r="N123" s="27"/>
    </row>
    <row r="124" spans="1:14" x14ac:dyDescent="0.25">
      <c r="A124" s="31"/>
      <c r="G124" s="6"/>
      <c r="H124" s="1048"/>
      <c r="I124" s="1049"/>
      <c r="J124" s="1048"/>
      <c r="K124" s="1049"/>
      <c r="L124" s="1050"/>
      <c r="M124" s="1050"/>
      <c r="N124" s="27"/>
    </row>
    <row r="125" spans="1:14" x14ac:dyDescent="0.25">
      <c r="A125" s="31"/>
      <c r="G125" s="6"/>
      <c r="H125" s="1048"/>
      <c r="I125" s="1049"/>
      <c r="J125" s="1048"/>
      <c r="K125" s="1049"/>
      <c r="L125" s="1050"/>
      <c r="M125" s="1050"/>
      <c r="N125" s="27"/>
    </row>
    <row r="126" spans="1:14" x14ac:dyDescent="0.25">
      <c r="A126" s="31"/>
      <c r="G126" s="6"/>
      <c r="H126" s="1048"/>
      <c r="I126" s="1049"/>
      <c r="J126" s="1048"/>
      <c r="K126" s="1049"/>
      <c r="L126" s="1050"/>
      <c r="M126" s="1050"/>
      <c r="N126" s="27"/>
    </row>
    <row r="127" spans="1:14" x14ac:dyDescent="0.25">
      <c r="A127" s="31"/>
      <c r="G127" s="6"/>
      <c r="H127" s="1048"/>
      <c r="I127" s="1049"/>
      <c r="J127" s="1048"/>
      <c r="K127" s="1049"/>
      <c r="L127" s="1050"/>
      <c r="M127" s="1050"/>
      <c r="N127" s="27"/>
    </row>
    <row r="128" spans="1:14" x14ac:dyDescent="0.25">
      <c r="A128" s="31"/>
      <c r="G128" s="6"/>
      <c r="H128" s="1048"/>
      <c r="I128" s="1049"/>
      <c r="J128" s="1048"/>
      <c r="K128" s="1049"/>
      <c r="L128" s="1050"/>
      <c r="M128" s="1050"/>
      <c r="N128" s="27"/>
    </row>
    <row r="129" spans="1:20" x14ac:dyDescent="0.25">
      <c r="A129" s="31"/>
      <c r="G129" s="6"/>
      <c r="H129" s="1048"/>
      <c r="I129" s="1049"/>
      <c r="J129" s="1048"/>
      <c r="K129" s="1049"/>
      <c r="L129" s="1050"/>
      <c r="M129" s="1050"/>
      <c r="N129" s="27"/>
    </row>
    <row r="130" spans="1:20" x14ac:dyDescent="0.25">
      <c r="A130" s="31"/>
      <c r="G130" s="6"/>
      <c r="H130" s="1048"/>
      <c r="I130" s="1049"/>
      <c r="J130" s="1048"/>
      <c r="K130" s="1049"/>
      <c r="L130" s="1050"/>
      <c r="M130" s="1050"/>
      <c r="N130" s="27"/>
    </row>
    <row r="131" spans="1:20" x14ac:dyDescent="0.25">
      <c r="A131" s="31"/>
      <c r="G131" s="6"/>
      <c r="H131" s="1048"/>
      <c r="I131" s="1049"/>
      <c r="J131" s="1048"/>
      <c r="K131" s="1049"/>
      <c r="L131" s="1050"/>
      <c r="M131" s="1050"/>
      <c r="N131" s="27"/>
    </row>
    <row r="132" spans="1:20" x14ac:dyDescent="0.25">
      <c r="A132" s="31"/>
      <c r="G132" s="6"/>
      <c r="H132" s="1063" t="s">
        <v>136</v>
      </c>
      <c r="I132" s="1064"/>
      <c r="J132" s="1065"/>
      <c r="K132" s="1066"/>
      <c r="L132" s="1067">
        <f>SUM(L124:M131)</f>
        <v>0</v>
      </c>
      <c r="M132" s="1068"/>
      <c r="N132" s="27"/>
    </row>
    <row r="133" spans="1:20" x14ac:dyDescent="0.25">
      <c r="A133" s="31"/>
      <c r="E133" s="27"/>
      <c r="F133" s="27"/>
      <c r="G133" s="27"/>
      <c r="H133" s="27"/>
      <c r="I133" s="27"/>
      <c r="J133" s="27"/>
      <c r="K133" s="27"/>
      <c r="L133" s="27"/>
      <c r="M133" s="27"/>
      <c r="N133" s="27"/>
    </row>
    <row r="134" spans="1:20" x14ac:dyDescent="0.25">
      <c r="A134" s="31"/>
      <c r="B134" s="25" t="s">
        <v>131</v>
      </c>
      <c r="E134" s="27"/>
      <c r="F134" s="27"/>
      <c r="G134" s="27"/>
      <c r="H134" s="1069"/>
      <c r="I134" s="1070"/>
      <c r="K134" s="27"/>
    </row>
    <row r="135" spans="1:20" x14ac:dyDescent="0.25">
      <c r="A135" s="31"/>
      <c r="B135" s="25" t="s">
        <v>228</v>
      </c>
      <c r="H135" s="1069"/>
      <c r="I135" s="1070"/>
      <c r="K135" s="27"/>
    </row>
    <row r="136" spans="1:20" x14ac:dyDescent="0.25">
      <c r="A136" s="31"/>
      <c r="B136" s="25" t="s">
        <v>132</v>
      </c>
      <c r="H136" s="1069"/>
      <c r="I136" s="1070"/>
      <c r="K136" s="27"/>
    </row>
    <row r="137" spans="1:20" x14ac:dyDescent="0.25">
      <c r="A137" s="31"/>
      <c r="B137" s="25" t="s">
        <v>133</v>
      </c>
      <c r="H137" s="1069"/>
      <c r="I137" s="1070"/>
      <c r="K137" s="27"/>
    </row>
    <row r="138" spans="1:20" x14ac:dyDescent="0.25">
      <c r="A138" s="31"/>
      <c r="B138" s="25" t="s">
        <v>229</v>
      </c>
      <c r="H138" s="1069"/>
      <c r="I138" s="1070"/>
      <c r="K138" s="27"/>
    </row>
    <row r="139" spans="1:20" x14ac:dyDescent="0.25">
      <c r="A139" s="31"/>
      <c r="B139" s="25" t="s">
        <v>279</v>
      </c>
      <c r="E139" s="6"/>
      <c r="F139" s="34"/>
      <c r="H139" s="1069"/>
      <c r="I139" s="1070"/>
      <c r="K139" s="27"/>
    </row>
    <row r="140" spans="1:20" x14ac:dyDescent="0.25">
      <c r="A140" s="31"/>
      <c r="B140" s="25" t="s">
        <v>280</v>
      </c>
      <c r="E140" s="6"/>
      <c r="F140" s="34"/>
      <c r="K140" s="34"/>
      <c r="L140" s="34"/>
      <c r="M140" s="34"/>
      <c r="N140" s="27"/>
    </row>
    <row r="142" spans="1:20" ht="13.8" x14ac:dyDescent="0.25">
      <c r="A142" s="25" t="s">
        <v>113</v>
      </c>
      <c r="B142" s="25" t="s">
        <v>970</v>
      </c>
      <c r="C142" s="21"/>
      <c r="D142" s="21"/>
      <c r="E142" s="21"/>
      <c r="F142" s="21"/>
      <c r="G142" s="21"/>
      <c r="H142" s="21"/>
      <c r="I142" s="21"/>
      <c r="J142" s="21"/>
      <c r="K142" s="21"/>
      <c r="L142" s="21"/>
      <c r="M142" s="21"/>
      <c r="N142" s="21"/>
      <c r="O142" s="21"/>
      <c r="P142" s="21"/>
      <c r="Q142" s="21"/>
      <c r="R142" s="21"/>
      <c r="S142" s="21"/>
      <c r="T142" s="21"/>
    </row>
    <row r="143" spans="1:20" ht="13.8" x14ac:dyDescent="0.25">
      <c r="B143" s="25" t="s">
        <v>971</v>
      </c>
      <c r="C143" s="21"/>
      <c r="D143" s="21"/>
      <c r="E143" s="21"/>
      <c r="F143" s="21"/>
      <c r="G143" s="21"/>
      <c r="H143" s="21"/>
      <c r="I143" s="21"/>
      <c r="J143" s="21"/>
      <c r="K143" s="21"/>
      <c r="L143" s="21"/>
      <c r="M143" s="131"/>
      <c r="N143" s="21"/>
      <c r="O143" s="21"/>
      <c r="P143" s="21"/>
      <c r="Q143" s="21"/>
      <c r="R143" s="21"/>
      <c r="S143" s="21"/>
      <c r="T143" s="21"/>
    </row>
    <row r="144" spans="1:20" x14ac:dyDescent="0.25">
      <c r="M144" s="68" t="s">
        <v>82</v>
      </c>
    </row>
    <row r="145" spans="2:14" ht="17.399999999999999" x14ac:dyDescent="0.25">
      <c r="C145" s="889"/>
    </row>
    <row r="146" spans="2:14" x14ac:dyDescent="0.25">
      <c r="B146" s="25" t="s">
        <v>24</v>
      </c>
      <c r="M146" s="24"/>
    </row>
    <row r="147" spans="2:14" x14ac:dyDescent="0.25">
      <c r="M147" s="24"/>
    </row>
    <row r="148" spans="2:14" x14ac:dyDescent="0.25">
      <c r="M148" s="24"/>
    </row>
    <row r="149" spans="2:14" x14ac:dyDescent="0.25">
      <c r="M149" s="24"/>
    </row>
    <row r="150" spans="2:14" ht="14.4" thickBot="1" x14ac:dyDescent="0.3">
      <c r="B150" s="1071"/>
      <c r="C150" s="1071"/>
      <c r="D150" s="1071"/>
      <c r="E150" s="1071"/>
      <c r="G150" s="1072"/>
      <c r="H150" s="1072"/>
      <c r="I150" s="1072"/>
      <c r="J150" s="1072"/>
      <c r="K150" s="1072"/>
      <c r="L150" s="1072"/>
      <c r="M150" s="1072"/>
    </row>
    <row r="151" spans="2:14" x14ac:dyDescent="0.25">
      <c r="B151" s="147" t="s">
        <v>25</v>
      </c>
      <c r="C151" s="147"/>
      <c r="D151" s="147"/>
      <c r="E151" s="147"/>
      <c r="G151" s="1073" t="s">
        <v>137</v>
      </c>
      <c r="H151" s="1073"/>
      <c r="I151" s="1073"/>
      <c r="J151" s="1073"/>
      <c r="K151" s="1073"/>
      <c r="L151" s="1073"/>
      <c r="M151" s="1073"/>
    </row>
    <row r="152" spans="2:14" x14ac:dyDescent="0.25">
      <c r="N152" s="24"/>
    </row>
    <row r="159" spans="2:14" x14ac:dyDescent="0.25">
      <c r="L159" s="24"/>
      <c r="M159" s="27"/>
      <c r="N159" s="34"/>
    </row>
  </sheetData>
  <sheetProtection algorithmName="SHA-512" hashValue="E0R0OFWop/UnnnFmjf5kuPLlrB93tMM5Opej02yB7PQz+z+jdylkGdl/DqaY6CzJwALaFFR8xttmwN1k6bsCVg==" saltValue="XTD5/zhiWEMaMOTFe6GwIA==" spinCount="100000" sheet="1" objects="1" scenarios="1"/>
  <mergeCells count="93">
    <mergeCell ref="H139:I139"/>
    <mergeCell ref="B150:E150"/>
    <mergeCell ref="G150:M150"/>
    <mergeCell ref="G151:M151"/>
    <mergeCell ref="H134:I134"/>
    <mergeCell ref="H135:I135"/>
    <mergeCell ref="H136:I136"/>
    <mergeCell ref="H137:I137"/>
    <mergeCell ref="H138:I138"/>
    <mergeCell ref="H132:I132"/>
    <mergeCell ref="J132:K132"/>
    <mergeCell ref="L132:M132"/>
    <mergeCell ref="H131:I131"/>
    <mergeCell ref="J131:K131"/>
    <mergeCell ref="L131:M131"/>
    <mergeCell ref="H130:I130"/>
    <mergeCell ref="J130:K130"/>
    <mergeCell ref="L130:M130"/>
    <mergeCell ref="H129:I129"/>
    <mergeCell ref="J129:K129"/>
    <mergeCell ref="L129:M129"/>
    <mergeCell ref="L128:M128"/>
    <mergeCell ref="L125:M125"/>
    <mergeCell ref="H126:I126"/>
    <mergeCell ref="J126:K126"/>
    <mergeCell ref="L126:M126"/>
    <mergeCell ref="H127:I127"/>
    <mergeCell ref="J127:K127"/>
    <mergeCell ref="L127:M127"/>
    <mergeCell ref="H125:I125"/>
    <mergeCell ref="J125:K125"/>
    <mergeCell ref="H128:I128"/>
    <mergeCell ref="J128:K128"/>
    <mergeCell ref="H123:I123"/>
    <mergeCell ref="J123:K123"/>
    <mergeCell ref="B92:I92"/>
    <mergeCell ref="M4:N4"/>
    <mergeCell ref="E48:K48"/>
    <mergeCell ref="E43:K43"/>
    <mergeCell ref="E35:H35"/>
    <mergeCell ref="E38:K38"/>
    <mergeCell ref="E39:K39"/>
    <mergeCell ref="E23:K23"/>
    <mergeCell ref="L123:M123"/>
    <mergeCell ref="E20:K20"/>
    <mergeCell ref="E21:K21"/>
    <mergeCell ref="E15:K15"/>
    <mergeCell ref="E22:K22"/>
    <mergeCell ref="E17:K17"/>
    <mergeCell ref="H124:I124"/>
    <mergeCell ref="J124:K124"/>
    <mergeCell ref="L124:M124"/>
    <mergeCell ref="B95:I95"/>
    <mergeCell ref="B55:C55"/>
    <mergeCell ref="B56:C56"/>
    <mergeCell ref="B57:C57"/>
    <mergeCell ref="B61:M61"/>
    <mergeCell ref="B73:I73"/>
    <mergeCell ref="B96:I96"/>
    <mergeCell ref="B86:I86"/>
    <mergeCell ref="B87:I87"/>
    <mergeCell ref="B83:I83"/>
    <mergeCell ref="E55:G55"/>
    <mergeCell ref="E56:G56"/>
    <mergeCell ref="B82:J82"/>
    <mergeCell ref="E16:K16"/>
    <mergeCell ref="E42:K42"/>
    <mergeCell ref="E25:K25"/>
    <mergeCell ref="E26:K26"/>
    <mergeCell ref="E27:K27"/>
    <mergeCell ref="E37:K37"/>
    <mergeCell ref="G40:K40"/>
    <mergeCell ref="A1:C1"/>
    <mergeCell ref="E9:K9"/>
    <mergeCell ref="E10:K10"/>
    <mergeCell ref="E13:K13"/>
    <mergeCell ref="E14:K14"/>
    <mergeCell ref="E11:K11"/>
    <mergeCell ref="G12:K12"/>
    <mergeCell ref="A4:G5"/>
    <mergeCell ref="I4:K5"/>
    <mergeCell ref="E47:K47"/>
    <mergeCell ref="G24:K24"/>
    <mergeCell ref="B58:C58"/>
    <mergeCell ref="E49:K49"/>
    <mergeCell ref="E50:K50"/>
    <mergeCell ref="E58:G58"/>
    <mergeCell ref="I58:K58"/>
    <mergeCell ref="E57:G57"/>
    <mergeCell ref="I55:K55"/>
    <mergeCell ref="I56:K56"/>
    <mergeCell ref="I57:K57"/>
    <mergeCell ref="E41:K41"/>
  </mergeCells>
  <hyperlinks>
    <hyperlink ref="M4:N4" location="Checkliste!A1" display="Zurück zur Checkliste" xr:uid="{00000000-0004-0000-0300-000000000000}"/>
  </hyperlinks>
  <printOptions horizontalCentered="1"/>
  <pageMargins left="0.59055118110236227" right="0.19685039370078741" top="0.59055118110236227" bottom="0.78740157480314965" header="0.19685039370078741" footer="0.19685039370078741"/>
  <pageSetup paperSize="9" scale="72" orientation="portrait"/>
  <headerFooter>
    <oddHeader>&amp;C&amp;A&amp;RSeite &amp;P von &amp;N</oddHeader>
    <oddFooter>&amp;L&amp;"Arial Narrow,Standard"&amp;9Antragsunterlagen für 
Vergütungsvereinbarung nach § 85 Abs. 3 SGB XI&amp;C&amp;"Arial Narrow,Standard"&amp;9Antrag Vollstationär 
inkl. eingestreuter Kurzzeitpflege</oddFooter>
  </headerFooter>
  <rowBreaks count="1" manualBreakCount="1">
    <brk id="72"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G168"/>
  <sheetViews>
    <sheetView showGridLines="0" view="pageBreakPreview" topLeftCell="A4" zoomScaleNormal="110" zoomScaleSheetLayoutView="100" workbookViewId="0">
      <pane ySplit="1" topLeftCell="A5" activePane="bottomLeft" state="frozen"/>
      <selection activeCell="A4" sqref="A4"/>
      <selection pane="bottomLeft" activeCell="K24" sqref="K24"/>
    </sheetView>
  </sheetViews>
  <sheetFormatPr baseColWidth="10" defaultColWidth="11" defaultRowHeight="13.2" x14ac:dyDescent="0.25"/>
  <cols>
    <col min="1" max="1" width="3" style="25" customWidth="1"/>
    <col min="2" max="2" width="4.109375" style="25" customWidth="1"/>
    <col min="3" max="3" width="44.44140625" style="25" customWidth="1"/>
    <col min="4" max="4" width="11" style="25" customWidth="1"/>
    <col min="5" max="5" width="13.109375" style="25" customWidth="1"/>
    <col min="6" max="6" width="2.44140625" style="25" customWidth="1"/>
    <col min="7" max="7" width="13.88671875" style="25" customWidth="1"/>
    <col min="8" max="8" width="19.109375" style="25" customWidth="1"/>
    <col min="9" max="9" width="2.6640625" style="25" customWidth="1"/>
    <col min="10" max="11" width="14.33203125" style="25" customWidth="1"/>
    <col min="12" max="12" width="1.6640625" style="25" customWidth="1"/>
    <col min="13" max="13" width="28" style="25" customWidth="1"/>
    <col min="14" max="16384" width="11" style="25"/>
  </cols>
  <sheetData>
    <row r="1" spans="1:33" ht="26.25" customHeight="1" x14ac:dyDescent="0.25">
      <c r="A1" s="1025">
        <f>Name_der_Einrichtung</f>
        <v>0</v>
      </c>
      <c r="B1" s="1025"/>
      <c r="C1" s="1025"/>
    </row>
    <row r="2" spans="1:33" x14ac:dyDescent="0.25">
      <c r="A2" s="25" t="s">
        <v>241</v>
      </c>
      <c r="B2" s="1120">
        <f>Institutionskennzeichen</f>
        <v>0</v>
      </c>
      <c r="C2" s="1120"/>
      <c r="K2" s="294" t="str">
        <f>Stammdatenblatt!I4</f>
        <v>Version 04.11.2025</v>
      </c>
    </row>
    <row r="3" spans="1:33" ht="16.350000000000001" customHeight="1" x14ac:dyDescent="0.25">
      <c r="D3" s="525"/>
    </row>
    <row r="4" spans="1:33" ht="20.25" customHeight="1" x14ac:dyDescent="0.25">
      <c r="A4" s="3" t="s">
        <v>299</v>
      </c>
      <c r="D4" s="525"/>
      <c r="I4" s="506"/>
      <c r="J4" s="506" t="s">
        <v>214</v>
      </c>
      <c r="K4" s="564"/>
      <c r="M4" s="216" t="s">
        <v>271</v>
      </c>
      <c r="N4" s="1058" t="s">
        <v>302</v>
      </c>
      <c r="O4" s="1059"/>
      <c r="Q4" s="764" t="str">
        <f>Stammdatenblatt!I4</f>
        <v>Version 04.11.2025</v>
      </c>
    </row>
    <row r="5" spans="1:33" ht="15" customHeight="1" x14ac:dyDescent="0.25">
      <c r="C5" s="1"/>
      <c r="D5" s="15"/>
      <c r="E5" s="27"/>
      <c r="F5" s="27"/>
      <c r="G5" s="27"/>
      <c r="L5" s="27"/>
      <c r="M5" s="216"/>
    </row>
    <row r="6" spans="1:33" ht="17.399999999999999" x14ac:dyDescent="0.25">
      <c r="A6" s="1" t="s">
        <v>0</v>
      </c>
      <c r="B6" s="1" t="s">
        <v>238</v>
      </c>
      <c r="C6" s="2"/>
      <c r="E6" s="27"/>
      <c r="F6" s="27"/>
      <c r="G6" s="27"/>
      <c r="I6" s="27"/>
      <c r="J6" s="27"/>
      <c r="K6" s="27"/>
      <c r="L6" s="27"/>
      <c r="M6" s="510"/>
      <c r="Q6" s="305" t="s">
        <v>564</v>
      </c>
      <c r="R6" s="301"/>
      <c r="S6" s="301"/>
      <c r="T6" s="301"/>
      <c r="U6" s="301"/>
      <c r="V6" s="301"/>
      <c r="W6" s="301"/>
      <c r="X6" s="301"/>
      <c r="Y6" s="301"/>
      <c r="Z6" s="301"/>
      <c r="AA6" s="301"/>
      <c r="AB6" s="301"/>
      <c r="AC6" s="301"/>
      <c r="AD6" s="301"/>
      <c r="AE6" s="301"/>
      <c r="AF6" s="301"/>
      <c r="AG6" s="301"/>
    </row>
    <row r="7" spans="1:33" ht="6.15" customHeight="1" x14ac:dyDescent="0.25">
      <c r="E7" s="346"/>
      <c r="F7" s="27"/>
      <c r="G7" s="27"/>
      <c r="H7" s="3"/>
      <c r="I7" s="27"/>
      <c r="J7" s="27"/>
      <c r="K7" s="27"/>
      <c r="L7" s="27"/>
      <c r="M7" s="511"/>
      <c r="Q7" s="301"/>
      <c r="R7" s="301"/>
      <c r="S7" s="301"/>
      <c r="T7" s="301"/>
      <c r="U7" s="301"/>
      <c r="V7" s="301"/>
      <c r="W7" s="301"/>
      <c r="X7" s="301"/>
      <c r="Y7" s="301"/>
      <c r="Z7" s="301"/>
      <c r="AA7" s="301"/>
      <c r="AB7" s="301"/>
      <c r="AC7" s="301"/>
      <c r="AD7" s="301"/>
      <c r="AE7" s="301"/>
      <c r="AF7" s="301"/>
      <c r="AG7" s="301"/>
    </row>
    <row r="8" spans="1:33" ht="27.75" customHeight="1" x14ac:dyDescent="0.25">
      <c r="B8" s="32" t="s">
        <v>1</v>
      </c>
      <c r="E8" s="2"/>
      <c r="H8" s="526" t="s">
        <v>236</v>
      </c>
      <c r="I8" s="49"/>
      <c r="J8" s="49"/>
      <c r="K8" s="527" t="s">
        <v>237</v>
      </c>
      <c r="L8" s="27"/>
      <c r="M8" s="511"/>
      <c r="Q8" s="301"/>
      <c r="R8" s="301"/>
      <c r="S8" s="301"/>
      <c r="T8" s="301"/>
      <c r="U8" s="301"/>
      <c r="V8" s="301"/>
      <c r="W8" s="301"/>
      <c r="X8" s="301"/>
      <c r="Y8" s="301"/>
      <c r="Z8" s="301"/>
      <c r="AA8" s="301"/>
      <c r="AB8" s="301"/>
      <c r="AC8" s="301"/>
      <c r="AD8" s="301"/>
      <c r="AE8" s="301"/>
      <c r="AF8" s="301"/>
      <c r="AG8" s="301"/>
    </row>
    <row r="9" spans="1:33" ht="5.4" customHeight="1" x14ac:dyDescent="0.25">
      <c r="H9" s="27"/>
      <c r="I9" s="27"/>
      <c r="J9" s="27"/>
      <c r="K9" s="27"/>
      <c r="L9" s="27"/>
      <c r="M9" s="511"/>
      <c r="Q9" s="301"/>
      <c r="R9" s="301"/>
      <c r="S9" s="301"/>
      <c r="T9" s="301"/>
      <c r="U9" s="301"/>
      <c r="V9" s="301"/>
      <c r="W9" s="301"/>
      <c r="X9" s="301"/>
      <c r="Y9" s="301"/>
      <c r="Z9" s="301"/>
      <c r="AA9" s="301"/>
      <c r="AB9" s="301"/>
      <c r="AC9" s="301"/>
      <c r="AD9" s="301"/>
      <c r="AE9" s="301"/>
      <c r="AF9" s="301"/>
      <c r="AG9" s="301"/>
    </row>
    <row r="10" spans="1:33" ht="16.350000000000001" customHeight="1" x14ac:dyDescent="0.25">
      <c r="C10" s="3" t="s">
        <v>186</v>
      </c>
      <c r="F10" s="27"/>
      <c r="G10" s="528" t="s">
        <v>70</v>
      </c>
      <c r="H10" s="565"/>
      <c r="I10" s="27"/>
      <c r="J10" s="528" t="s">
        <v>70</v>
      </c>
      <c r="K10" s="565"/>
      <c r="L10" s="519"/>
      <c r="M10" s="510"/>
      <c r="Q10" s="301"/>
      <c r="R10" s="301"/>
      <c r="S10" s="301"/>
      <c r="T10" s="301"/>
      <c r="U10" s="301"/>
      <c r="V10" s="301"/>
      <c r="W10" s="301"/>
      <c r="X10" s="301"/>
      <c r="Y10" s="301"/>
      <c r="Z10" s="301"/>
      <c r="AA10" s="301"/>
      <c r="AB10" s="301"/>
      <c r="AC10" s="301"/>
      <c r="AD10" s="301"/>
      <c r="AE10" s="301"/>
      <c r="AF10" s="301"/>
      <c r="AG10" s="301"/>
    </row>
    <row r="11" spans="1:33" ht="16.350000000000001" customHeight="1" x14ac:dyDescent="0.25">
      <c r="C11" s="3"/>
      <c r="F11" s="27"/>
      <c r="G11" s="528" t="s">
        <v>71</v>
      </c>
      <c r="H11" s="565"/>
      <c r="I11" s="27"/>
      <c r="J11" s="528" t="s">
        <v>71</v>
      </c>
      <c r="K11" s="565"/>
      <c r="L11" s="519"/>
      <c r="M11" s="510"/>
      <c r="Q11" s="301"/>
      <c r="R11" s="301"/>
      <c r="S11" s="301"/>
      <c r="T11" s="301"/>
      <c r="U11" s="301"/>
      <c r="V11" s="301"/>
      <c r="W11" s="301"/>
      <c r="X11" s="301"/>
      <c r="Y11" s="301"/>
      <c r="Z11" s="301"/>
      <c r="AA11" s="301"/>
      <c r="AB11" s="301"/>
      <c r="AC11" s="301"/>
      <c r="AD11" s="301"/>
      <c r="AE11" s="301"/>
      <c r="AF11" s="301"/>
      <c r="AG11" s="301"/>
    </row>
    <row r="12" spans="1:33" ht="12.9" customHeight="1" x14ac:dyDescent="0.25">
      <c r="C12" s="3"/>
      <c r="H12" s="27"/>
      <c r="I12" s="27"/>
      <c r="J12" s="27"/>
      <c r="K12" s="27"/>
      <c r="L12" s="27"/>
      <c r="M12" s="1144" t="s">
        <v>305</v>
      </c>
      <c r="Q12" s="301"/>
      <c r="R12" s="301"/>
      <c r="S12" s="301"/>
      <c r="T12" s="301"/>
      <c r="U12" s="301"/>
      <c r="V12" s="301"/>
      <c r="W12" s="301"/>
      <c r="X12" s="301"/>
      <c r="Y12" s="301"/>
      <c r="Z12" s="301"/>
      <c r="AA12" s="301"/>
      <c r="AB12" s="301"/>
      <c r="AC12" s="301"/>
      <c r="AD12" s="301"/>
      <c r="AE12" s="301"/>
      <c r="AF12" s="301"/>
      <c r="AG12" s="301"/>
    </row>
    <row r="13" spans="1:33" ht="16.350000000000001" customHeight="1" x14ac:dyDescent="0.25">
      <c r="C13" s="2" t="s">
        <v>303</v>
      </c>
      <c r="H13" s="214"/>
      <c r="I13" s="27"/>
      <c r="K13" s="215" t="e">
        <f>Berechnungsmuster!I64</f>
        <v>#DIV/0!</v>
      </c>
      <c r="L13" s="27"/>
      <c r="M13" s="1144"/>
      <c r="Q13" s="301"/>
      <c r="R13" s="301"/>
      <c r="S13" s="301"/>
      <c r="T13" s="301"/>
      <c r="U13" s="301"/>
      <c r="V13" s="301"/>
      <c r="W13" s="301"/>
      <c r="X13" s="301"/>
      <c r="Y13" s="301"/>
      <c r="Z13" s="301"/>
      <c r="AA13" s="301"/>
      <c r="AB13" s="301"/>
      <c r="AC13" s="301"/>
      <c r="AD13" s="301"/>
      <c r="AE13" s="301"/>
      <c r="AF13" s="301"/>
      <c r="AG13" s="301"/>
    </row>
    <row r="14" spans="1:33" ht="16.350000000000001" customHeight="1" x14ac:dyDescent="0.25">
      <c r="A14" s="2"/>
      <c r="C14" s="2" t="s">
        <v>304</v>
      </c>
      <c r="H14" s="214"/>
      <c r="I14" s="27"/>
      <c r="J14" s="27"/>
      <c r="K14" s="215" t="e">
        <f>Berechnungsmuster!I65</f>
        <v>#DIV/0!</v>
      </c>
      <c r="L14" s="27"/>
      <c r="M14" s="1144"/>
      <c r="Q14" s="301"/>
      <c r="R14" s="301"/>
      <c r="S14" s="301"/>
      <c r="T14" s="301"/>
      <c r="U14" s="301"/>
      <c r="V14" s="301"/>
      <c r="W14" s="301"/>
      <c r="X14" s="301"/>
      <c r="Y14" s="301"/>
      <c r="Z14" s="301"/>
      <c r="AA14" s="301"/>
      <c r="AB14" s="301"/>
      <c r="AC14" s="301"/>
      <c r="AD14" s="301"/>
      <c r="AE14" s="301"/>
      <c r="AF14" s="301"/>
      <c r="AG14" s="301"/>
    </row>
    <row r="15" spans="1:33" ht="16.350000000000001" customHeight="1" x14ac:dyDescent="0.25">
      <c r="C15" s="2" t="s">
        <v>173</v>
      </c>
      <c r="H15" s="214"/>
      <c r="I15" s="27"/>
      <c r="J15" s="27"/>
      <c r="K15" s="215" t="e">
        <f>Berechnungsmuster!I66</f>
        <v>#DIV/0!</v>
      </c>
      <c r="L15" s="27"/>
      <c r="M15" s="1144"/>
      <c r="Q15" s="301"/>
      <c r="R15" s="301"/>
      <c r="S15" s="301"/>
      <c r="T15" s="301"/>
      <c r="U15" s="301"/>
      <c r="V15" s="301"/>
      <c r="W15" s="301"/>
      <c r="X15" s="301"/>
      <c r="Y15" s="301"/>
      <c r="Z15" s="301"/>
      <c r="AA15" s="301"/>
      <c r="AB15" s="301"/>
      <c r="AC15" s="301"/>
      <c r="AD15" s="301"/>
      <c r="AE15" s="301"/>
      <c r="AF15" s="301"/>
      <c r="AG15" s="301"/>
    </row>
    <row r="16" spans="1:33" ht="16.350000000000001" customHeight="1" x14ac:dyDescent="0.25">
      <c r="C16" s="2" t="s">
        <v>174</v>
      </c>
      <c r="H16" s="214"/>
      <c r="I16" s="27"/>
      <c r="J16" s="27"/>
      <c r="K16" s="215" t="e">
        <f>Berechnungsmuster!I67</f>
        <v>#DIV/0!</v>
      </c>
      <c r="L16" s="27"/>
      <c r="M16" s="1144"/>
      <c r="Q16" s="301"/>
      <c r="R16" s="301"/>
      <c r="S16" s="301"/>
      <c r="T16" s="301"/>
      <c r="U16" s="301"/>
      <c r="V16" s="301"/>
      <c r="W16" s="301"/>
      <c r="X16" s="301"/>
      <c r="Y16" s="301"/>
      <c r="Z16" s="301"/>
      <c r="AA16" s="301"/>
      <c r="AB16" s="301"/>
      <c r="AC16" s="301"/>
      <c r="AD16" s="301"/>
      <c r="AE16" s="301"/>
      <c r="AF16" s="301"/>
      <c r="AG16" s="301"/>
    </row>
    <row r="17" spans="1:33" ht="16.350000000000001" customHeight="1" x14ac:dyDescent="0.25">
      <c r="C17" s="2" t="s">
        <v>175</v>
      </c>
      <c r="H17" s="214"/>
      <c r="I17" s="27"/>
      <c r="J17" s="27"/>
      <c r="K17" s="215" t="e">
        <f>Berechnungsmuster!I68</f>
        <v>#DIV/0!</v>
      </c>
      <c r="L17" s="27"/>
      <c r="M17" s="1144"/>
      <c r="Q17" s="301"/>
      <c r="R17" s="301"/>
      <c r="S17" s="301"/>
      <c r="T17" s="301"/>
      <c r="U17" s="301"/>
      <c r="V17" s="301"/>
      <c r="W17" s="301"/>
      <c r="X17" s="301"/>
      <c r="Y17" s="301"/>
      <c r="Z17" s="301"/>
      <c r="AA17" s="301"/>
      <c r="AB17" s="301"/>
      <c r="AC17" s="301"/>
      <c r="AD17" s="301"/>
      <c r="AE17" s="301"/>
      <c r="AF17" s="301"/>
      <c r="AG17" s="301"/>
    </row>
    <row r="18" spans="1:33" ht="5.4" customHeight="1" x14ac:dyDescent="0.25">
      <c r="H18" s="27"/>
      <c r="I18" s="27"/>
      <c r="J18" s="27"/>
      <c r="K18" s="27"/>
      <c r="L18" s="27"/>
      <c r="M18" s="1144"/>
      <c r="Q18" s="301"/>
      <c r="R18" s="301"/>
      <c r="S18" s="301"/>
      <c r="T18" s="301"/>
      <c r="U18" s="301"/>
      <c r="V18" s="301"/>
      <c r="W18" s="301"/>
      <c r="X18" s="301"/>
      <c r="Y18" s="301"/>
      <c r="Z18" s="301"/>
      <c r="AA18" s="301"/>
      <c r="AB18" s="301"/>
      <c r="AC18" s="301"/>
      <c r="AD18" s="301"/>
      <c r="AE18" s="301"/>
      <c r="AF18" s="301"/>
      <c r="AG18" s="301"/>
    </row>
    <row r="19" spans="1:33" ht="16.350000000000001" customHeight="1" x14ac:dyDescent="0.25">
      <c r="C19" s="2" t="s">
        <v>27</v>
      </c>
      <c r="H19" s="214"/>
      <c r="I19" s="27"/>
      <c r="J19" s="27"/>
      <c r="K19" s="215" t="e">
        <f>Berechnungsmuster!J64-Berechnungsmuster!I26</f>
        <v>#DIV/0!</v>
      </c>
      <c r="L19" s="27"/>
      <c r="M19" s="1144"/>
      <c r="Q19" s="301"/>
      <c r="R19" s="301"/>
      <c r="S19" s="301"/>
      <c r="T19" s="301"/>
      <c r="U19" s="301"/>
      <c r="V19" s="301"/>
      <c r="W19" s="301"/>
      <c r="X19" s="301"/>
      <c r="Y19" s="301"/>
      <c r="Z19" s="301"/>
      <c r="AA19" s="301"/>
      <c r="AB19" s="301"/>
      <c r="AC19" s="301"/>
      <c r="AD19" s="301"/>
      <c r="AE19" s="301"/>
      <c r="AF19" s="301"/>
      <c r="AG19" s="301"/>
    </row>
    <row r="20" spans="1:33" ht="16.350000000000001" customHeight="1" x14ac:dyDescent="0.25">
      <c r="C20" s="2" t="s">
        <v>28</v>
      </c>
      <c r="H20" s="214"/>
      <c r="I20" s="27"/>
      <c r="J20" s="27"/>
      <c r="K20" s="215" t="e">
        <f>Berechnungsmuster!I26</f>
        <v>#DIV/0!</v>
      </c>
      <c r="L20" s="27"/>
      <c r="M20" s="1144"/>
      <c r="Q20" s="301"/>
      <c r="R20" s="301"/>
      <c r="S20" s="301"/>
      <c r="T20" s="301"/>
      <c r="U20" s="301"/>
      <c r="V20" s="301"/>
      <c r="W20" s="301"/>
      <c r="X20" s="301"/>
      <c r="Y20" s="301"/>
      <c r="Z20" s="301"/>
      <c r="AA20" s="301"/>
      <c r="AB20" s="301"/>
      <c r="AC20" s="301"/>
      <c r="AD20" s="301"/>
      <c r="AE20" s="301"/>
      <c r="AF20" s="301"/>
      <c r="AG20" s="301"/>
    </row>
    <row r="21" spans="1:33" ht="12.9" customHeight="1" x14ac:dyDescent="0.25">
      <c r="H21" s="27"/>
      <c r="I21" s="27"/>
      <c r="J21" s="27"/>
      <c r="K21" s="27"/>
      <c r="L21" s="27"/>
      <c r="M21" s="1144"/>
      <c r="Q21" s="301"/>
      <c r="R21" s="301"/>
      <c r="S21" s="301"/>
      <c r="T21" s="301"/>
      <c r="U21" s="301"/>
      <c r="V21" s="301"/>
      <c r="W21" s="301"/>
      <c r="X21" s="301"/>
      <c r="Y21" s="301"/>
      <c r="Z21" s="301"/>
      <c r="AA21" s="301"/>
      <c r="AB21" s="301"/>
      <c r="AC21" s="301"/>
      <c r="AD21" s="301"/>
      <c r="AE21" s="301"/>
      <c r="AF21" s="301"/>
      <c r="AG21" s="301"/>
    </row>
    <row r="22" spans="1:33" ht="16.350000000000001" customHeight="1" x14ac:dyDescent="0.25">
      <c r="C22" s="2"/>
      <c r="E22" s="2"/>
      <c r="F22" s="2"/>
      <c r="H22" s="2"/>
      <c r="I22" s="27"/>
      <c r="J22" s="528" t="s">
        <v>90</v>
      </c>
      <c r="K22" s="529" t="e">
        <f>Berechnungsmuster!M85</f>
        <v>#DIV/0!</v>
      </c>
      <c r="L22" s="27"/>
      <c r="M22" s="1144"/>
      <c r="Q22" s="301"/>
      <c r="R22" s="301"/>
      <c r="S22" s="301"/>
      <c r="T22" s="301"/>
      <c r="U22" s="301"/>
      <c r="V22" s="301"/>
      <c r="W22" s="301"/>
      <c r="X22" s="301"/>
      <c r="Y22" s="301"/>
      <c r="Z22" s="301"/>
      <c r="AA22" s="301"/>
      <c r="AB22" s="301"/>
      <c r="AC22" s="301"/>
      <c r="AD22" s="301"/>
      <c r="AE22" s="301"/>
      <c r="AF22" s="301"/>
      <c r="AG22" s="301"/>
    </row>
    <row r="23" spans="1:33" ht="12" customHeight="1" x14ac:dyDescent="0.25">
      <c r="C23" s="2"/>
      <c r="E23" s="2"/>
      <c r="F23" s="2"/>
      <c r="H23" s="2"/>
      <c r="I23" s="27"/>
      <c r="J23" s="27"/>
      <c r="K23" s="27"/>
      <c r="L23" s="27"/>
      <c r="M23" s="1144"/>
      <c r="Q23" s="301"/>
      <c r="R23" s="301"/>
      <c r="S23" s="301"/>
      <c r="T23" s="301"/>
      <c r="U23" s="301"/>
      <c r="V23" s="301"/>
      <c r="W23" s="301"/>
      <c r="X23" s="301"/>
      <c r="Y23" s="301"/>
      <c r="Z23" s="301"/>
      <c r="AA23" s="301"/>
      <c r="AB23" s="301"/>
      <c r="AC23" s="301"/>
      <c r="AD23" s="301"/>
      <c r="AE23" s="301"/>
      <c r="AF23" s="301"/>
      <c r="AG23" s="301"/>
    </row>
    <row r="24" spans="1:33" ht="16.350000000000001" customHeight="1" x14ac:dyDescent="0.25">
      <c r="C24" s="2" t="s">
        <v>235</v>
      </c>
      <c r="D24" s="27"/>
      <c r="E24" s="27"/>
      <c r="F24" s="27"/>
      <c r="H24" s="214"/>
      <c r="I24" s="27"/>
      <c r="J24" s="27"/>
      <c r="K24" s="215" t="e">
        <f>'Berechnungsmuster §  43b SGB XI'!H35</f>
        <v>#VALUE!</v>
      </c>
      <c r="L24" s="27"/>
      <c r="M24" s="510"/>
      <c r="Q24" s="301"/>
      <c r="R24" s="301"/>
      <c r="S24" s="301"/>
      <c r="T24" s="301"/>
      <c r="U24" s="301"/>
      <c r="V24" s="301"/>
      <c r="W24" s="301"/>
      <c r="X24" s="301"/>
      <c r="Y24" s="301"/>
      <c r="Z24" s="301"/>
      <c r="AA24" s="301"/>
      <c r="AB24" s="301"/>
      <c r="AC24" s="301"/>
      <c r="AD24" s="301"/>
      <c r="AE24" s="301"/>
      <c r="AF24" s="301"/>
      <c r="AG24" s="301"/>
    </row>
    <row r="25" spans="1:33" ht="14.25" customHeight="1" x14ac:dyDescent="0.25">
      <c r="A25" s="2"/>
      <c r="B25" s="2"/>
      <c r="C25" s="2"/>
      <c r="D25" s="27"/>
      <c r="E25" s="27"/>
      <c r="F25" s="27"/>
      <c r="L25" s="27"/>
      <c r="M25" s="510"/>
      <c r="Q25" s="301"/>
      <c r="R25" s="301"/>
      <c r="S25" s="301"/>
      <c r="T25" s="301"/>
      <c r="U25" s="301"/>
      <c r="V25" s="301"/>
      <c r="W25" s="301"/>
      <c r="X25" s="301"/>
      <c r="Y25" s="301"/>
      <c r="Z25" s="301"/>
      <c r="AA25" s="301"/>
      <c r="AB25" s="301"/>
      <c r="AC25" s="301"/>
      <c r="AD25" s="301"/>
      <c r="AE25" s="301"/>
      <c r="AF25" s="301"/>
      <c r="AG25" s="301"/>
    </row>
    <row r="26" spans="1:33" ht="17.399999999999999" x14ac:dyDescent="0.25">
      <c r="A26" s="1" t="s">
        <v>11</v>
      </c>
      <c r="B26" s="1" t="s">
        <v>29</v>
      </c>
      <c r="J26" s="1115" t="str">
        <f>IF(Berechnungsmuster!D71="Die Summe der Bewohner stimmt nicht mit der Kapazität im Fragebogen überein.","Die Angabe stimmt nicht mit der prospektiven Bewohneranzahl im Berechnungsmuster überein.","")</f>
        <v/>
      </c>
      <c r="K26" s="1115"/>
      <c r="M26" s="510"/>
      <c r="Q26" s="301"/>
      <c r="R26" s="301"/>
      <c r="S26" s="301"/>
      <c r="T26" s="301"/>
      <c r="U26" s="301"/>
      <c r="V26" s="301"/>
      <c r="W26" s="301"/>
      <c r="X26" s="301"/>
      <c r="Y26" s="301"/>
      <c r="Z26" s="301"/>
      <c r="AA26" s="301"/>
      <c r="AB26" s="301"/>
      <c r="AC26" s="301"/>
      <c r="AD26" s="301"/>
      <c r="AE26" s="301"/>
      <c r="AF26" s="301"/>
      <c r="AG26" s="301"/>
    </row>
    <row r="27" spans="1:33" ht="17.25" customHeight="1" x14ac:dyDescent="0.25">
      <c r="B27" s="2"/>
      <c r="J27" s="1115"/>
      <c r="K27" s="1115"/>
      <c r="M27" s="510"/>
      <c r="Q27" s="301"/>
      <c r="R27" s="301"/>
      <c r="S27" s="301"/>
      <c r="T27" s="301"/>
      <c r="U27" s="301"/>
      <c r="V27" s="301"/>
      <c r="W27" s="301"/>
      <c r="X27" s="301"/>
      <c r="Y27" s="301"/>
      <c r="Z27" s="301"/>
      <c r="AA27" s="301"/>
      <c r="AB27" s="301"/>
      <c r="AC27" s="301"/>
      <c r="AD27" s="301"/>
      <c r="AE27" s="301"/>
      <c r="AF27" s="301"/>
      <c r="AG27" s="301"/>
    </row>
    <row r="28" spans="1:33" ht="16.350000000000001" customHeight="1" x14ac:dyDescent="0.25">
      <c r="B28" s="2" t="s">
        <v>1</v>
      </c>
      <c r="C28" s="2" t="s">
        <v>91</v>
      </c>
      <c r="F28" s="86"/>
      <c r="G28" s="506" t="s">
        <v>261</v>
      </c>
      <c r="H28" s="474"/>
      <c r="I28" s="27"/>
      <c r="J28" s="506" t="s">
        <v>261</v>
      </c>
      <c r="K28" s="566"/>
      <c r="M28" s="510"/>
      <c r="Q28" s="301"/>
      <c r="R28" s="301"/>
      <c r="S28" s="301"/>
      <c r="T28" s="301"/>
      <c r="U28" s="301"/>
      <c r="V28" s="301"/>
      <c r="W28" s="301"/>
      <c r="X28" s="301"/>
      <c r="Y28" s="301"/>
      <c r="Z28" s="301"/>
      <c r="AA28" s="301"/>
      <c r="AB28" s="301"/>
      <c r="AC28" s="301"/>
      <c r="AD28" s="301"/>
      <c r="AE28" s="301"/>
      <c r="AF28" s="301"/>
      <c r="AG28" s="301"/>
    </row>
    <row r="29" spans="1:33" ht="6.15" customHeight="1" x14ac:dyDescent="0.25">
      <c r="B29" s="2"/>
      <c r="M29" s="510"/>
      <c r="Q29" s="301"/>
      <c r="R29" s="301"/>
      <c r="S29" s="301"/>
      <c r="T29" s="301"/>
      <c r="U29" s="301"/>
      <c r="V29" s="301"/>
      <c r="W29" s="301"/>
      <c r="X29" s="301"/>
      <c r="Y29" s="301"/>
      <c r="Z29" s="301"/>
      <c r="AA29" s="301"/>
      <c r="AB29" s="301"/>
      <c r="AC29" s="301"/>
      <c r="AD29" s="301"/>
      <c r="AE29" s="301"/>
      <c r="AF29" s="301"/>
      <c r="AG29" s="301"/>
    </row>
    <row r="30" spans="1:33" ht="16.350000000000001" customHeight="1" x14ac:dyDescent="0.25">
      <c r="B30" s="2" t="s">
        <v>6</v>
      </c>
      <c r="C30" s="2" t="s">
        <v>40</v>
      </c>
      <c r="E30" s="86"/>
      <c r="F30" s="86"/>
      <c r="H30" s="410"/>
      <c r="I30" s="42"/>
      <c r="J30" s="42"/>
      <c r="K30" s="530" t="str">
        <f>IF(Berechnungsmuster!H62&gt;0,Berechnungsmuster!H62,"")</f>
        <v/>
      </c>
      <c r="M30" s="510"/>
      <c r="Q30" s="301"/>
      <c r="R30" s="301"/>
      <c r="S30" s="301"/>
      <c r="T30" s="301"/>
      <c r="U30" s="301"/>
      <c r="V30" s="301"/>
      <c r="W30" s="301"/>
      <c r="X30" s="301"/>
      <c r="Y30" s="301"/>
      <c r="Z30" s="301"/>
      <c r="AA30" s="301"/>
      <c r="AB30" s="301"/>
      <c r="AC30" s="301"/>
      <c r="AD30" s="301"/>
      <c r="AE30" s="301"/>
      <c r="AF30" s="301"/>
      <c r="AG30" s="301"/>
    </row>
    <row r="31" spans="1:33" ht="9.75" customHeight="1" x14ac:dyDescent="0.25">
      <c r="B31" s="2"/>
      <c r="M31" s="510"/>
      <c r="Q31" s="301"/>
      <c r="R31" s="301"/>
      <c r="S31" s="301"/>
      <c r="T31" s="301"/>
      <c r="U31" s="301"/>
      <c r="V31" s="301"/>
      <c r="W31" s="301"/>
      <c r="X31" s="301"/>
      <c r="Y31" s="301"/>
      <c r="Z31" s="301"/>
      <c r="AA31" s="301"/>
      <c r="AB31" s="301"/>
      <c r="AC31" s="301"/>
      <c r="AD31" s="301"/>
      <c r="AE31" s="301"/>
      <c r="AF31" s="301"/>
      <c r="AG31" s="301"/>
    </row>
    <row r="32" spans="1:33" ht="16.350000000000001" customHeight="1" x14ac:dyDescent="0.25">
      <c r="B32" s="2" t="s">
        <v>41</v>
      </c>
      <c r="C32" s="1123" t="s">
        <v>258</v>
      </c>
      <c r="D32" s="1123"/>
      <c r="E32" s="1123"/>
      <c r="H32" s="531" t="s">
        <v>154</v>
      </c>
      <c r="I32" s="27"/>
      <c r="J32" s="27"/>
      <c r="K32" s="532" t="s">
        <v>155</v>
      </c>
      <c r="M32" s="510"/>
      <c r="Q32" s="301"/>
      <c r="R32" s="301"/>
      <c r="S32" s="301"/>
      <c r="T32" s="301"/>
      <c r="U32" s="301"/>
      <c r="V32" s="301"/>
      <c r="W32" s="301"/>
      <c r="X32" s="301"/>
      <c r="Y32" s="301"/>
      <c r="Z32" s="301"/>
      <c r="AA32" s="301"/>
      <c r="AB32" s="301"/>
      <c r="AC32" s="301"/>
      <c r="AD32" s="301"/>
      <c r="AE32" s="301"/>
      <c r="AF32" s="301"/>
      <c r="AG32" s="301"/>
    </row>
    <row r="33" spans="1:33" ht="5.4" customHeight="1" x14ac:dyDescent="0.25">
      <c r="B33" s="2"/>
      <c r="C33" s="1123"/>
      <c r="D33" s="1123"/>
      <c r="E33" s="1123"/>
      <c r="M33" s="510"/>
      <c r="Q33" s="301"/>
      <c r="R33" s="301"/>
      <c r="S33" s="301"/>
      <c r="T33" s="301"/>
      <c r="U33" s="301"/>
      <c r="V33" s="301"/>
      <c r="W33" s="301"/>
      <c r="X33" s="301"/>
      <c r="Y33" s="301"/>
      <c r="Z33" s="301"/>
      <c r="AA33" s="301"/>
      <c r="AB33" s="301"/>
      <c r="AC33" s="301"/>
      <c r="AD33" s="301"/>
      <c r="AE33" s="301"/>
      <c r="AF33" s="301"/>
      <c r="AG33" s="301"/>
    </row>
    <row r="34" spans="1:33" ht="16.350000000000001" customHeight="1" x14ac:dyDescent="0.25">
      <c r="B34" s="2"/>
      <c r="C34" s="1123"/>
      <c r="D34" s="1123"/>
      <c r="E34" s="1123"/>
      <c r="G34" s="139" t="s">
        <v>296</v>
      </c>
      <c r="H34" s="567"/>
      <c r="I34" s="27"/>
      <c r="J34" s="139" t="s">
        <v>296</v>
      </c>
      <c r="K34" s="533" t="e">
        <f>Berechnungsmuster!M55</f>
        <v>#DIV/0!</v>
      </c>
      <c r="M34" s="510"/>
      <c r="Q34" s="301"/>
      <c r="R34" s="301"/>
      <c r="S34" s="301"/>
      <c r="T34" s="301"/>
      <c r="U34" s="301"/>
      <c r="V34" s="301"/>
      <c r="W34" s="301"/>
      <c r="X34" s="301"/>
      <c r="Y34" s="301"/>
      <c r="Z34" s="301"/>
      <c r="AA34" s="301"/>
      <c r="AB34" s="301"/>
      <c r="AC34" s="301"/>
      <c r="AD34" s="301"/>
      <c r="AE34" s="301"/>
      <c r="AF34" s="301"/>
      <c r="AG34" s="301"/>
    </row>
    <row r="35" spans="1:33" ht="12.9" customHeight="1" x14ac:dyDescent="0.25">
      <c r="B35" s="2"/>
      <c r="C35" s="2"/>
      <c r="K35" s="520"/>
      <c r="L35" s="520"/>
      <c r="M35" s="510"/>
      <c r="Q35" s="301"/>
      <c r="R35" s="301"/>
      <c r="S35" s="301"/>
      <c r="T35" s="301"/>
      <c r="U35" s="301"/>
      <c r="V35" s="301"/>
      <c r="W35" s="301"/>
      <c r="X35" s="301"/>
      <c r="Y35" s="301"/>
      <c r="Z35" s="301"/>
      <c r="AA35" s="301"/>
      <c r="AB35" s="301"/>
      <c r="AC35" s="301"/>
      <c r="AD35" s="301"/>
      <c r="AE35" s="301"/>
      <c r="AF35" s="301"/>
      <c r="AG35" s="301"/>
    </row>
    <row r="36" spans="1:33" ht="12.9" customHeight="1" x14ac:dyDescent="0.25">
      <c r="B36" s="2" t="s">
        <v>75</v>
      </c>
      <c r="C36" s="2" t="s">
        <v>358</v>
      </c>
      <c r="D36" s="534"/>
      <c r="H36" s="86"/>
      <c r="K36" s="520"/>
      <c r="L36" s="520"/>
      <c r="M36" s="510"/>
      <c r="Q36" s="301"/>
      <c r="R36" s="301"/>
      <c r="S36" s="301"/>
      <c r="T36" s="301"/>
      <c r="U36" s="301"/>
      <c r="V36" s="301"/>
      <c r="W36" s="301"/>
      <c r="X36" s="301"/>
      <c r="Y36" s="301"/>
      <c r="Z36" s="301"/>
      <c r="AA36" s="301"/>
      <c r="AB36" s="301"/>
      <c r="AC36" s="301"/>
      <c r="AD36" s="301"/>
      <c r="AE36" s="301"/>
      <c r="AF36" s="301"/>
      <c r="AG36" s="301"/>
    </row>
    <row r="37" spans="1:33" ht="6.15" customHeight="1" x14ac:dyDescent="0.25">
      <c r="B37" s="2"/>
      <c r="C37" s="2"/>
      <c r="D37" s="534"/>
      <c r="K37" s="520"/>
      <c r="L37" s="520"/>
      <c r="M37" s="510"/>
      <c r="Q37" s="301"/>
      <c r="R37" s="301"/>
      <c r="S37" s="301"/>
      <c r="T37" s="301"/>
      <c r="U37" s="301"/>
      <c r="V37" s="301"/>
      <c r="W37" s="301"/>
      <c r="X37" s="301"/>
      <c r="Y37" s="301"/>
      <c r="Z37" s="301"/>
      <c r="AA37" s="301"/>
      <c r="AB37" s="301"/>
      <c r="AC37" s="301"/>
      <c r="AD37" s="301"/>
      <c r="AE37" s="301"/>
      <c r="AF37" s="301"/>
      <c r="AG37" s="301"/>
    </row>
    <row r="38" spans="1:33" s="43" customFormat="1" ht="27.75" customHeight="1" x14ac:dyDescent="0.25">
      <c r="B38" s="25"/>
      <c r="C38" s="535"/>
      <c r="D38" s="534"/>
      <c r="E38" s="536"/>
      <c r="F38" s="536"/>
      <c r="G38" s="537"/>
      <c r="H38" s="531" t="s">
        <v>22</v>
      </c>
      <c r="I38" s="27"/>
      <c r="J38" s="27"/>
      <c r="K38" s="532" t="s">
        <v>23</v>
      </c>
      <c r="L38" s="521"/>
      <c r="M38" s="510"/>
      <c r="N38" s="25"/>
      <c r="O38" s="25"/>
      <c r="P38" s="25"/>
      <c r="Q38" s="302"/>
      <c r="R38" s="302"/>
      <c r="S38" s="302"/>
      <c r="T38" s="302"/>
      <c r="U38" s="302"/>
      <c r="V38" s="302"/>
      <c r="W38" s="302"/>
      <c r="X38" s="302"/>
      <c r="Y38" s="302"/>
      <c r="Z38" s="302"/>
      <c r="AA38" s="302"/>
      <c r="AB38" s="302"/>
      <c r="AC38" s="302"/>
      <c r="AD38" s="302"/>
      <c r="AE38" s="302"/>
      <c r="AF38" s="302"/>
      <c r="AG38" s="302"/>
    </row>
    <row r="39" spans="1:33" s="43" customFormat="1" ht="5.4" customHeight="1" x14ac:dyDescent="0.25">
      <c r="B39" s="25"/>
      <c r="C39" s="535"/>
      <c r="D39" s="534"/>
      <c r="E39" s="536"/>
      <c r="F39" s="536"/>
      <c r="G39" s="537"/>
      <c r="H39" s="538"/>
      <c r="I39" s="521"/>
      <c r="J39" s="27"/>
      <c r="K39" s="538"/>
      <c r="L39" s="521"/>
      <c r="M39" s="510"/>
      <c r="N39" s="25"/>
      <c r="O39" s="25"/>
      <c r="P39" s="25"/>
      <c r="Q39" s="302"/>
      <c r="R39" s="302"/>
      <c r="S39" s="302"/>
      <c r="T39" s="302"/>
      <c r="U39" s="302"/>
      <c r="V39" s="302"/>
      <c r="W39" s="302"/>
      <c r="X39" s="302"/>
      <c r="Y39" s="302"/>
      <c r="Z39" s="302"/>
      <c r="AA39" s="302"/>
      <c r="AB39" s="302"/>
      <c r="AC39" s="302"/>
      <c r="AD39" s="302"/>
      <c r="AE39" s="302"/>
      <c r="AF39" s="302"/>
      <c r="AG39" s="302"/>
    </row>
    <row r="40" spans="1:33" ht="16.350000000000001" customHeight="1" x14ac:dyDescent="0.25">
      <c r="C40" s="2" t="s">
        <v>303</v>
      </c>
      <c r="D40" s="539"/>
      <c r="E40" s="536"/>
      <c r="F40" s="540"/>
      <c r="G40" s="537"/>
      <c r="H40" s="145"/>
      <c r="I40" s="27"/>
      <c r="J40" s="541"/>
      <c r="K40" s="542">
        <f>Berechnungsmuster!H64</f>
        <v>0</v>
      </c>
      <c r="L40" s="27"/>
      <c r="M40" s="1148" t="s">
        <v>318</v>
      </c>
      <c r="Q40" s="301"/>
      <c r="R40" s="301"/>
      <c r="S40" s="301"/>
      <c r="T40" s="301"/>
      <c r="U40" s="301"/>
      <c r="V40" s="301"/>
      <c r="W40" s="301"/>
      <c r="X40" s="301"/>
      <c r="Y40" s="301"/>
      <c r="Z40" s="301"/>
      <c r="AA40" s="301"/>
      <c r="AB40" s="301"/>
      <c r="AC40" s="301"/>
      <c r="AD40" s="301"/>
      <c r="AE40" s="301"/>
      <c r="AF40" s="301"/>
      <c r="AG40" s="301"/>
    </row>
    <row r="41" spans="1:33" ht="16.350000000000001" customHeight="1" x14ac:dyDescent="0.25">
      <c r="C41" s="2" t="s">
        <v>304</v>
      </c>
      <c r="D41" s="539"/>
      <c r="E41" s="536"/>
      <c r="F41" s="540"/>
      <c r="G41" s="537"/>
      <c r="H41" s="145"/>
      <c r="I41" s="27"/>
      <c r="J41" s="541"/>
      <c r="K41" s="542">
        <f>Berechnungsmuster!H65</f>
        <v>0</v>
      </c>
      <c r="L41" s="27"/>
      <c r="M41" s="1148"/>
      <c r="Q41" s="301"/>
      <c r="R41" s="301"/>
      <c r="S41" s="301"/>
      <c r="T41" s="301"/>
      <c r="U41" s="301"/>
      <c r="V41" s="301"/>
      <c r="W41" s="301"/>
      <c r="X41" s="301"/>
      <c r="Y41" s="301"/>
      <c r="Z41" s="301"/>
      <c r="AA41" s="301"/>
      <c r="AB41" s="301"/>
      <c r="AC41" s="301"/>
      <c r="AD41" s="301"/>
      <c r="AE41" s="301"/>
      <c r="AF41" s="301"/>
      <c r="AG41" s="301"/>
    </row>
    <row r="42" spans="1:33" ht="16.350000000000001" customHeight="1" x14ac:dyDescent="0.25">
      <c r="C42" s="2" t="s">
        <v>173</v>
      </c>
      <c r="D42" s="539"/>
      <c r="E42" s="536"/>
      <c r="F42" s="540"/>
      <c r="G42" s="537"/>
      <c r="H42" s="145"/>
      <c r="I42" s="27"/>
      <c r="J42" s="541"/>
      <c r="K42" s="542">
        <f>Berechnungsmuster!H66</f>
        <v>0</v>
      </c>
      <c r="L42" s="27"/>
      <c r="M42" s="1148"/>
      <c r="Q42" s="301"/>
      <c r="R42" s="301"/>
      <c r="S42" s="301"/>
      <c r="T42" s="301"/>
      <c r="U42" s="301"/>
      <c r="V42" s="301"/>
      <c r="W42" s="301"/>
      <c r="X42" s="301"/>
      <c r="Y42" s="301"/>
      <c r="Z42" s="301"/>
      <c r="AA42" s="301"/>
      <c r="AB42" s="301"/>
      <c r="AC42" s="301"/>
      <c r="AD42" s="301"/>
      <c r="AE42" s="301"/>
      <c r="AF42" s="301"/>
      <c r="AG42" s="301"/>
    </row>
    <row r="43" spans="1:33" ht="16.350000000000001" customHeight="1" x14ac:dyDescent="0.25">
      <c r="C43" s="2" t="s">
        <v>174</v>
      </c>
      <c r="D43" s="539"/>
      <c r="E43" s="536"/>
      <c r="F43" s="540"/>
      <c r="G43" s="537"/>
      <c r="H43" s="145"/>
      <c r="I43" s="27"/>
      <c r="J43" s="541"/>
      <c r="K43" s="542">
        <f>Berechnungsmuster!H67</f>
        <v>0</v>
      </c>
      <c r="L43" s="27"/>
      <c r="M43" s="1148"/>
      <c r="Q43" s="301"/>
      <c r="R43" s="301"/>
      <c r="S43" s="301"/>
      <c r="T43" s="301"/>
      <c r="U43" s="301"/>
      <c r="V43" s="301"/>
      <c r="W43" s="301"/>
      <c r="X43" s="301"/>
      <c r="Y43" s="301"/>
      <c r="Z43" s="301"/>
      <c r="AA43" s="301"/>
      <c r="AB43" s="301"/>
      <c r="AC43" s="301"/>
      <c r="AD43" s="301"/>
      <c r="AE43" s="301"/>
      <c r="AF43" s="301"/>
      <c r="AG43" s="301"/>
    </row>
    <row r="44" spans="1:33" ht="16.350000000000001" customHeight="1" x14ac:dyDescent="0.25">
      <c r="C44" s="2" t="s">
        <v>175</v>
      </c>
      <c r="D44" s="539"/>
      <c r="E44" s="536"/>
      <c r="F44" s="540"/>
      <c r="G44" s="537"/>
      <c r="H44" s="145"/>
      <c r="I44" s="27"/>
      <c r="J44" s="541"/>
      <c r="K44" s="542">
        <f>Berechnungsmuster!H68</f>
        <v>0</v>
      </c>
      <c r="L44" s="27"/>
      <c r="M44" s="1148"/>
      <c r="Q44" s="301"/>
      <c r="R44" s="301"/>
      <c r="S44" s="301"/>
      <c r="T44" s="301"/>
      <c r="U44" s="301"/>
      <c r="V44" s="301"/>
      <c r="W44" s="301"/>
      <c r="X44" s="301"/>
      <c r="Y44" s="301"/>
      <c r="Z44" s="301"/>
      <c r="AA44" s="301"/>
      <c r="AB44" s="301"/>
      <c r="AC44" s="301"/>
      <c r="AD44" s="301"/>
      <c r="AE44" s="301"/>
      <c r="AF44" s="301"/>
      <c r="AG44" s="301"/>
    </row>
    <row r="45" spans="1:33" ht="5.4" customHeight="1" thickBot="1" x14ac:dyDescent="0.3">
      <c r="D45" s="534"/>
      <c r="G45" s="537"/>
      <c r="H45" s="27"/>
      <c r="I45" s="27"/>
      <c r="J45" s="543"/>
      <c r="M45" s="510"/>
      <c r="Q45" s="301"/>
      <c r="R45" s="301"/>
      <c r="S45" s="301"/>
      <c r="T45" s="301"/>
      <c r="U45" s="301"/>
      <c r="V45" s="301"/>
      <c r="W45" s="301"/>
      <c r="X45" s="301"/>
      <c r="Y45" s="301"/>
      <c r="Z45" s="301"/>
      <c r="AA45" s="301"/>
      <c r="AB45" s="301"/>
      <c r="AC45" s="301"/>
      <c r="AD45" s="301"/>
      <c r="AE45" s="301"/>
      <c r="AF45" s="301"/>
      <c r="AG45" s="301"/>
    </row>
    <row r="46" spans="1:33" ht="16.350000000000001" customHeight="1" thickBot="1" x14ac:dyDescent="0.3">
      <c r="C46" s="2" t="s">
        <v>13</v>
      </c>
      <c r="D46" s="534"/>
      <c r="G46" s="537"/>
      <c r="H46" s="146">
        <f>SUM(H40:H44)</f>
        <v>0</v>
      </c>
      <c r="I46" s="27"/>
      <c r="K46" s="146">
        <f>SUM(K40:K44)</f>
        <v>0</v>
      </c>
      <c r="L46" s="27"/>
      <c r="M46" s="510"/>
      <c r="Q46" s="301"/>
      <c r="R46" s="301"/>
      <c r="S46" s="301"/>
      <c r="T46" s="301"/>
      <c r="U46" s="301"/>
      <c r="V46" s="301"/>
      <c r="W46" s="301"/>
      <c r="X46" s="301"/>
      <c r="Y46" s="301"/>
      <c r="Z46" s="301"/>
      <c r="AA46" s="301"/>
      <c r="AB46" s="301"/>
      <c r="AC46" s="301"/>
      <c r="AD46" s="301"/>
      <c r="AE46" s="301"/>
      <c r="AF46" s="301"/>
      <c r="AG46" s="301"/>
    </row>
    <row r="47" spans="1:33" ht="12.9" customHeight="1" x14ac:dyDescent="0.25">
      <c r="C47" s="544"/>
      <c r="D47" s="545"/>
      <c r="M47" s="510"/>
      <c r="Q47" s="301"/>
      <c r="R47" s="301"/>
      <c r="S47" s="301"/>
      <c r="T47" s="301"/>
      <c r="U47" s="301"/>
      <c r="V47" s="301"/>
      <c r="W47" s="301"/>
      <c r="X47" s="301"/>
      <c r="Y47" s="301"/>
      <c r="Z47" s="301"/>
      <c r="AA47" s="301"/>
      <c r="AB47" s="301"/>
      <c r="AC47" s="301"/>
      <c r="AD47" s="301"/>
      <c r="AE47" s="301"/>
      <c r="AF47" s="301"/>
      <c r="AG47" s="301"/>
    </row>
    <row r="48" spans="1:33" ht="22.5" customHeight="1" x14ac:dyDescent="0.25">
      <c r="A48" s="1" t="s">
        <v>12</v>
      </c>
      <c r="B48" s="1" t="s">
        <v>31</v>
      </c>
      <c r="M48" s="1153" t="s">
        <v>608</v>
      </c>
      <c r="Q48" s="301"/>
      <c r="R48" s="301"/>
      <c r="S48" s="301"/>
      <c r="T48" s="301"/>
      <c r="U48" s="301"/>
      <c r="V48" s="301"/>
      <c r="W48" s="301"/>
      <c r="X48" s="301"/>
      <c r="Y48" s="301"/>
      <c r="Z48" s="301"/>
      <c r="AA48" s="301"/>
      <c r="AB48" s="301"/>
      <c r="AC48" s="301"/>
      <c r="AD48" s="301"/>
      <c r="AE48" s="301"/>
      <c r="AF48" s="301"/>
      <c r="AG48" s="301"/>
    </row>
    <row r="49" spans="2:33" ht="6.15" customHeight="1" x14ac:dyDescent="0.25">
      <c r="B49" s="2"/>
      <c r="M49" s="1153"/>
      <c r="Q49" s="301"/>
      <c r="R49" s="301"/>
      <c r="S49" s="301"/>
      <c r="T49" s="301"/>
      <c r="U49" s="301"/>
      <c r="V49" s="301"/>
      <c r="W49" s="301"/>
      <c r="X49" s="301"/>
      <c r="Y49" s="301"/>
      <c r="Z49" s="301"/>
      <c r="AA49" s="301"/>
      <c r="AB49" s="301"/>
      <c r="AC49" s="301"/>
      <c r="AD49" s="301"/>
      <c r="AE49" s="301"/>
      <c r="AF49" s="301"/>
      <c r="AG49" s="301"/>
    </row>
    <row r="50" spans="2:33" ht="33.75" customHeight="1" x14ac:dyDescent="0.25">
      <c r="B50" s="1112" t="s">
        <v>612</v>
      </c>
      <c r="C50" s="1112"/>
      <c r="D50" s="1112"/>
      <c r="E50" s="1112"/>
      <c r="F50" s="1112"/>
      <c r="G50" s="1112"/>
      <c r="H50" s="1112"/>
      <c r="I50" s="1112"/>
      <c r="J50" s="1112"/>
      <c r="K50" s="1112"/>
      <c r="L50" s="522"/>
      <c r="M50" s="1153"/>
      <c r="Q50" s="301"/>
      <c r="R50" s="301"/>
      <c r="S50" s="301"/>
      <c r="T50" s="301"/>
      <c r="U50" s="301"/>
      <c r="V50" s="301"/>
      <c r="W50" s="301"/>
      <c r="X50" s="301"/>
      <c r="Y50" s="301"/>
      <c r="Z50" s="301"/>
      <c r="AA50" s="301"/>
      <c r="AB50" s="301"/>
      <c r="AC50" s="301"/>
      <c r="AD50" s="301"/>
      <c r="AE50" s="301"/>
      <c r="AF50" s="301"/>
      <c r="AG50" s="301"/>
    </row>
    <row r="51" spans="2:33" ht="6.15" customHeight="1" x14ac:dyDescent="0.25">
      <c r="B51" s="2"/>
      <c r="M51" s="1153"/>
      <c r="Q51" s="301"/>
      <c r="R51" s="301"/>
      <c r="S51" s="301"/>
      <c r="T51" s="301"/>
      <c r="U51" s="301"/>
      <c r="V51" s="301"/>
      <c r="W51" s="301"/>
      <c r="X51" s="301"/>
      <c r="Y51" s="301"/>
      <c r="Z51" s="301"/>
      <c r="AA51" s="301"/>
      <c r="AB51" s="301"/>
      <c r="AC51" s="301"/>
      <c r="AD51" s="301"/>
      <c r="AE51" s="301"/>
      <c r="AF51" s="301"/>
      <c r="AG51" s="301"/>
    </row>
    <row r="52" spans="2:33" ht="15.75" customHeight="1" x14ac:dyDescent="0.25">
      <c r="B52" s="2" t="s">
        <v>32</v>
      </c>
      <c r="H52" s="2" t="s">
        <v>34</v>
      </c>
      <c r="M52" s="1153"/>
      <c r="Q52" s="301"/>
      <c r="R52" s="301"/>
      <c r="S52" s="301"/>
      <c r="T52" s="301"/>
      <c r="U52" s="301"/>
      <c r="V52" s="301"/>
      <c r="W52" s="301"/>
      <c r="X52" s="301"/>
      <c r="Y52" s="301"/>
      <c r="Z52" s="301"/>
      <c r="AA52" s="301"/>
      <c r="AB52" s="301"/>
      <c r="AC52" s="301"/>
      <c r="AD52" s="301"/>
      <c r="AE52" s="301"/>
      <c r="AF52" s="301"/>
      <c r="AG52" s="301"/>
    </row>
    <row r="53" spans="2:33" ht="15.75" customHeight="1" x14ac:dyDescent="0.25">
      <c r="B53" s="42" t="s">
        <v>33</v>
      </c>
      <c r="H53" s="42" t="s">
        <v>35</v>
      </c>
      <c r="M53" s="1153"/>
      <c r="Q53" s="301"/>
      <c r="R53" s="301"/>
      <c r="S53" s="301"/>
      <c r="T53" s="301"/>
      <c r="U53" s="301"/>
      <c r="V53" s="301"/>
      <c r="W53" s="301"/>
      <c r="X53" s="301"/>
      <c r="Y53" s="301"/>
      <c r="Z53" s="301"/>
      <c r="AA53" s="301"/>
      <c r="AB53" s="301"/>
      <c r="AC53" s="301"/>
      <c r="AD53" s="301"/>
      <c r="AE53" s="301"/>
      <c r="AF53" s="301"/>
      <c r="AG53" s="301"/>
    </row>
    <row r="54" spans="2:33" ht="7.35" customHeight="1" x14ac:dyDescent="0.25">
      <c r="B54" s="42"/>
      <c r="M54" s="1153"/>
      <c r="Q54" s="301"/>
      <c r="R54" s="301"/>
      <c r="S54" s="301"/>
      <c r="T54" s="301"/>
      <c r="U54" s="301"/>
      <c r="V54" s="301"/>
      <c r="W54" s="301"/>
      <c r="X54" s="301"/>
      <c r="Y54" s="301"/>
      <c r="Z54" s="301"/>
      <c r="AA54" s="301"/>
      <c r="AB54" s="301"/>
      <c r="AC54" s="301"/>
      <c r="AD54" s="301"/>
      <c r="AE54" s="301"/>
      <c r="AF54" s="301"/>
      <c r="AG54" s="301"/>
    </row>
    <row r="55" spans="2:33" ht="12.9" customHeight="1" thickBot="1" x14ac:dyDescent="0.3">
      <c r="L55" s="27"/>
      <c r="M55" s="1153"/>
      <c r="Q55" s="301"/>
      <c r="R55" s="301"/>
      <c r="S55" s="301"/>
      <c r="T55" s="301"/>
      <c r="U55" s="301"/>
      <c r="V55" s="301"/>
      <c r="W55" s="301"/>
      <c r="X55" s="301"/>
      <c r="Y55" s="301"/>
      <c r="Z55" s="301"/>
      <c r="AA55" s="301"/>
      <c r="AB55" s="301"/>
      <c r="AC55" s="301"/>
      <c r="AD55" s="301"/>
      <c r="AE55" s="301"/>
      <c r="AF55" s="301"/>
      <c r="AG55" s="301"/>
    </row>
    <row r="56" spans="2:33" ht="12.9" customHeight="1" x14ac:dyDescent="0.25">
      <c r="B56" s="1121" t="s">
        <v>36</v>
      </c>
      <c r="C56" s="1122"/>
      <c r="D56" s="1135" t="s">
        <v>359</v>
      </c>
      <c r="E56" s="1139" t="s">
        <v>56</v>
      </c>
      <c r="F56" s="1140"/>
      <c r="G56" s="351"/>
      <c r="H56" s="1116" t="s">
        <v>881</v>
      </c>
      <c r="I56" s="1117"/>
      <c r="J56" s="1139" t="s">
        <v>92</v>
      </c>
      <c r="K56" s="1113" t="s">
        <v>56</v>
      </c>
      <c r="L56" s="523"/>
      <c r="M56" s="511"/>
      <c r="Q56" s="301"/>
      <c r="R56" s="301"/>
      <c r="S56" s="301"/>
      <c r="T56" s="301"/>
      <c r="U56" s="301"/>
      <c r="V56" s="301"/>
      <c r="W56" s="301"/>
      <c r="X56" s="301"/>
      <c r="Y56" s="301"/>
      <c r="Z56" s="301"/>
      <c r="AA56" s="301"/>
      <c r="AB56" s="301"/>
      <c r="AC56" s="301"/>
      <c r="AD56" s="301"/>
      <c r="AE56" s="301"/>
      <c r="AF56" s="301"/>
      <c r="AG56" s="301"/>
    </row>
    <row r="57" spans="2:33" ht="58.5" customHeight="1" x14ac:dyDescent="0.25">
      <c r="B57" s="1137" t="s">
        <v>37</v>
      </c>
      <c r="C57" s="1138"/>
      <c r="D57" s="1136"/>
      <c r="E57" s="1141"/>
      <c r="F57" s="1142"/>
      <c r="G57" s="351"/>
      <c r="H57" s="1118"/>
      <c r="I57" s="1119"/>
      <c r="J57" s="1147"/>
      <c r="K57" s="1114"/>
      <c r="L57" s="523"/>
      <c r="M57" s="576"/>
      <c r="Q57" s="301"/>
      <c r="R57" s="301"/>
      <c r="S57" s="301"/>
      <c r="T57" s="301"/>
      <c r="U57" s="301"/>
      <c r="V57" s="301"/>
      <c r="W57" s="301"/>
      <c r="X57" s="301"/>
      <c r="Y57" s="301"/>
      <c r="Z57" s="301"/>
      <c r="AA57" s="301"/>
      <c r="AB57" s="301"/>
      <c r="AC57" s="301"/>
      <c r="AD57" s="301"/>
      <c r="AE57" s="301"/>
      <c r="AF57" s="301"/>
      <c r="AG57" s="301"/>
    </row>
    <row r="58" spans="2:33" s="43" customFormat="1" ht="16.350000000000001" customHeight="1" x14ac:dyDescent="0.25">
      <c r="B58" s="1110" t="s">
        <v>360</v>
      </c>
      <c r="C58" s="1111"/>
      <c r="D58" s="568"/>
      <c r="E58" s="1108" t="e">
        <f t="shared" ref="E58:E66" si="0">D58/$D$66</f>
        <v>#DIV/0!</v>
      </c>
      <c r="F58" s="1109"/>
      <c r="G58" s="67"/>
      <c r="H58" s="1102"/>
      <c r="I58" s="1103"/>
      <c r="J58" s="810"/>
      <c r="K58" s="505" t="e">
        <f t="shared" ref="K58:K64" si="1">J58/$D$66</f>
        <v>#DIV/0!</v>
      </c>
      <c r="L58" s="153"/>
      <c r="M58" s="512"/>
      <c r="Q58" s="302"/>
      <c r="R58" s="302"/>
      <c r="S58" s="302"/>
      <c r="T58" s="302"/>
      <c r="U58" s="302"/>
      <c r="V58" s="302"/>
      <c r="W58" s="302"/>
      <c r="X58" s="302"/>
      <c r="Y58" s="302"/>
      <c r="Z58" s="302"/>
      <c r="AA58" s="302"/>
      <c r="AB58" s="302"/>
      <c r="AC58" s="302"/>
      <c r="AD58" s="302"/>
      <c r="AE58" s="302"/>
      <c r="AF58" s="302"/>
      <c r="AG58" s="302"/>
    </row>
    <row r="59" spans="2:33" s="43" customFormat="1" ht="16.350000000000001" customHeight="1" x14ac:dyDescent="0.25">
      <c r="B59" s="1110" t="s">
        <v>215</v>
      </c>
      <c r="C59" s="1111"/>
      <c r="D59" s="568"/>
      <c r="E59" s="1108" t="e">
        <f t="shared" si="0"/>
        <v>#DIV/0!</v>
      </c>
      <c r="F59" s="1109"/>
      <c r="G59" s="67"/>
      <c r="H59" s="1102"/>
      <c r="I59" s="1103"/>
      <c r="J59" s="810"/>
      <c r="K59" s="505" t="e">
        <f t="shared" si="1"/>
        <v>#DIV/0!</v>
      </c>
      <c r="L59" s="153"/>
      <c r="M59" s="512"/>
      <c r="Q59" s="302"/>
      <c r="R59" s="302"/>
      <c r="S59" s="302"/>
      <c r="T59" s="302"/>
      <c r="U59" s="302"/>
      <c r="V59" s="302"/>
      <c r="W59" s="302"/>
      <c r="X59" s="302"/>
      <c r="Y59" s="302"/>
      <c r="Z59" s="302"/>
      <c r="AA59" s="302"/>
      <c r="AB59" s="302"/>
      <c r="AC59" s="302"/>
      <c r="AD59" s="302"/>
      <c r="AE59" s="302"/>
      <c r="AF59" s="302"/>
      <c r="AG59" s="302"/>
    </row>
    <row r="60" spans="2:33" s="43" customFormat="1" ht="16.350000000000001" customHeight="1" x14ac:dyDescent="0.25">
      <c r="B60" s="1110" t="s">
        <v>93</v>
      </c>
      <c r="C60" s="1111"/>
      <c r="D60" s="568"/>
      <c r="E60" s="1108" t="e">
        <f t="shared" si="0"/>
        <v>#DIV/0!</v>
      </c>
      <c r="F60" s="1109"/>
      <c r="G60" s="67"/>
      <c r="H60" s="1102"/>
      <c r="I60" s="1103"/>
      <c r="J60" s="810"/>
      <c r="K60" s="505" t="e">
        <f t="shared" si="1"/>
        <v>#DIV/0!</v>
      </c>
      <c r="L60" s="153"/>
      <c r="M60" s="512"/>
      <c r="Q60" s="302"/>
      <c r="R60" s="302"/>
      <c r="S60" s="302"/>
      <c r="T60" s="302"/>
      <c r="U60" s="302"/>
      <c r="V60" s="302"/>
      <c r="W60" s="302"/>
      <c r="X60" s="302"/>
      <c r="Y60" s="302"/>
      <c r="Z60" s="302"/>
      <c r="AA60" s="302"/>
      <c r="AB60" s="302"/>
      <c r="AC60" s="302"/>
      <c r="AD60" s="302"/>
      <c r="AE60" s="302"/>
      <c r="AF60" s="302"/>
      <c r="AG60" s="302"/>
    </row>
    <row r="61" spans="2:33" s="43" customFormat="1" ht="16.350000000000001" customHeight="1" x14ac:dyDescent="0.25">
      <c r="B61" s="1110" t="s">
        <v>94</v>
      </c>
      <c r="C61" s="1111"/>
      <c r="D61" s="568"/>
      <c r="E61" s="1108" t="e">
        <f t="shared" si="0"/>
        <v>#DIV/0!</v>
      </c>
      <c r="F61" s="1109"/>
      <c r="G61" s="67"/>
      <c r="H61" s="1102"/>
      <c r="I61" s="1103"/>
      <c r="J61" s="810"/>
      <c r="K61" s="505" t="e">
        <f t="shared" si="1"/>
        <v>#DIV/0!</v>
      </c>
      <c r="L61" s="153"/>
      <c r="M61" s="512"/>
      <c r="Q61" s="302"/>
      <c r="R61" s="302"/>
      <c r="S61" s="302"/>
      <c r="T61" s="302"/>
      <c r="U61" s="302"/>
      <c r="V61" s="302"/>
      <c r="W61" s="302"/>
      <c r="X61" s="302"/>
      <c r="Y61" s="302"/>
      <c r="Z61" s="302"/>
      <c r="AA61" s="302"/>
      <c r="AB61" s="302"/>
      <c r="AC61" s="302"/>
      <c r="AD61" s="302"/>
      <c r="AE61" s="302"/>
      <c r="AF61" s="302"/>
      <c r="AG61" s="302"/>
    </row>
    <row r="62" spans="2:33" s="43" customFormat="1" ht="16.350000000000001" customHeight="1" x14ac:dyDescent="0.25">
      <c r="B62" s="1110" t="s">
        <v>95</v>
      </c>
      <c r="C62" s="1111"/>
      <c r="D62" s="568"/>
      <c r="E62" s="1108" t="e">
        <f t="shared" si="0"/>
        <v>#DIV/0!</v>
      </c>
      <c r="F62" s="1109"/>
      <c r="G62" s="67"/>
      <c r="H62" s="1102"/>
      <c r="I62" s="1103"/>
      <c r="J62" s="810"/>
      <c r="K62" s="505" t="e">
        <f t="shared" si="1"/>
        <v>#DIV/0!</v>
      </c>
      <c r="L62" s="153"/>
      <c r="M62" s="512"/>
      <c r="Q62" s="302"/>
      <c r="R62" s="302"/>
      <c r="S62" s="302"/>
      <c r="T62" s="302"/>
      <c r="U62" s="302"/>
      <c r="V62" s="302"/>
      <c r="W62" s="302"/>
      <c r="X62" s="302"/>
      <c r="Y62" s="302"/>
      <c r="Z62" s="302"/>
      <c r="AA62" s="302"/>
      <c r="AB62" s="302"/>
      <c r="AC62" s="302"/>
      <c r="AD62" s="302"/>
      <c r="AE62" s="302"/>
      <c r="AF62" s="302"/>
      <c r="AG62" s="302"/>
    </row>
    <row r="63" spans="2:33" s="43" customFormat="1" ht="16.350000000000001" customHeight="1" x14ac:dyDescent="0.25">
      <c r="B63" s="1110" t="s">
        <v>96</v>
      </c>
      <c r="C63" s="1111"/>
      <c r="D63" s="568"/>
      <c r="E63" s="1108" t="e">
        <f t="shared" si="0"/>
        <v>#DIV/0!</v>
      </c>
      <c r="F63" s="1109"/>
      <c r="G63" s="67"/>
      <c r="H63" s="1102"/>
      <c r="I63" s="1103"/>
      <c r="J63" s="810"/>
      <c r="K63" s="505" t="e">
        <f t="shared" si="1"/>
        <v>#DIV/0!</v>
      </c>
      <c r="L63" s="153"/>
      <c r="M63" s="512"/>
      <c r="Q63" s="302"/>
      <c r="R63" s="302"/>
      <c r="S63" s="302"/>
      <c r="T63" s="302"/>
      <c r="U63" s="302"/>
      <c r="V63" s="302"/>
      <c r="W63" s="302"/>
      <c r="X63" s="302"/>
      <c r="Y63" s="302"/>
      <c r="Z63" s="302"/>
      <c r="AA63" s="302"/>
      <c r="AB63" s="302"/>
      <c r="AC63" s="302"/>
      <c r="AD63" s="302"/>
      <c r="AE63" s="302"/>
      <c r="AF63" s="302"/>
      <c r="AG63" s="302"/>
    </row>
    <row r="64" spans="2:33" s="43" customFormat="1" ht="16.350000000000001" customHeight="1" thickBot="1" x14ac:dyDescent="0.3">
      <c r="B64" s="1124"/>
      <c r="C64" s="1125"/>
      <c r="D64" s="568"/>
      <c r="E64" s="1151" t="e">
        <f t="shared" si="0"/>
        <v>#DIV/0!</v>
      </c>
      <c r="F64" s="1152"/>
      <c r="G64" s="67"/>
      <c r="H64" s="1145"/>
      <c r="I64" s="1146"/>
      <c r="J64" s="569"/>
      <c r="K64" s="151" t="e">
        <f t="shared" si="1"/>
        <v>#DIV/0!</v>
      </c>
      <c r="L64" s="67"/>
      <c r="M64" s="512"/>
      <c r="Q64" s="302"/>
      <c r="R64" s="302"/>
      <c r="S64" s="302"/>
      <c r="T64" s="302"/>
      <c r="U64" s="302"/>
      <c r="V64" s="302"/>
      <c r="W64" s="302"/>
      <c r="X64" s="302"/>
      <c r="Y64" s="302"/>
      <c r="Z64" s="302"/>
      <c r="AA64" s="302"/>
      <c r="AB64" s="302"/>
      <c r="AC64" s="302"/>
      <c r="AD64" s="302"/>
      <c r="AE64" s="302"/>
      <c r="AF64" s="302"/>
      <c r="AG64" s="302"/>
    </row>
    <row r="65" spans="1:33" s="43" customFormat="1" ht="16.350000000000001" customHeight="1" thickBot="1" x14ac:dyDescent="0.3">
      <c r="B65" s="1149"/>
      <c r="C65" s="1150"/>
      <c r="D65" s="568"/>
      <c r="E65" s="1108" t="e">
        <f t="shared" si="0"/>
        <v>#DIV/0!</v>
      </c>
      <c r="F65" s="1109"/>
      <c r="G65" s="67"/>
      <c r="H65" s="1129"/>
      <c r="I65" s="1130"/>
      <c r="J65" s="546">
        <f>SUM(J58:J64)</f>
        <v>0</v>
      </c>
      <c r="K65" s="152"/>
      <c r="L65" s="67"/>
      <c r="M65" s="512"/>
      <c r="Q65" s="302"/>
      <c r="R65" s="302"/>
      <c r="S65" s="302"/>
      <c r="T65" s="302"/>
      <c r="U65" s="302"/>
      <c r="V65" s="302"/>
      <c r="W65" s="302"/>
      <c r="X65" s="302"/>
      <c r="Y65" s="302"/>
      <c r="Z65" s="302"/>
      <c r="AA65" s="302"/>
      <c r="AB65" s="302"/>
      <c r="AC65" s="302"/>
      <c r="AD65" s="302"/>
      <c r="AE65" s="302"/>
      <c r="AF65" s="302"/>
      <c r="AG65" s="302"/>
    </row>
    <row r="66" spans="1:33" s="43" customFormat="1" ht="16.350000000000001" customHeight="1" thickBot="1" x14ac:dyDescent="0.3">
      <c r="B66" s="1133" t="s">
        <v>38</v>
      </c>
      <c r="C66" s="1134"/>
      <c r="D66" s="547">
        <f>SUM(D58:D65)</f>
        <v>0</v>
      </c>
      <c r="E66" s="1131" t="e">
        <f t="shared" si="0"/>
        <v>#DIV/0!</v>
      </c>
      <c r="F66" s="1132"/>
      <c r="G66" s="1104"/>
      <c r="H66" s="1104"/>
      <c r="I66" s="1104"/>
      <c r="J66" s="1104"/>
      <c r="K66" s="67"/>
      <c r="L66" s="67"/>
      <c r="M66" s="512"/>
      <c r="Q66" s="302"/>
      <c r="R66" s="302"/>
      <c r="S66" s="302"/>
      <c r="T66" s="302"/>
      <c r="U66" s="302"/>
      <c r="V66" s="302"/>
      <c r="W66" s="302"/>
      <c r="X66" s="302"/>
      <c r="Y66" s="302"/>
      <c r="Z66" s="302"/>
      <c r="AA66" s="302"/>
      <c r="AB66" s="302"/>
      <c r="AC66" s="302"/>
      <c r="AD66" s="302"/>
      <c r="AE66" s="302"/>
      <c r="AF66" s="302"/>
      <c r="AG66" s="302"/>
    </row>
    <row r="67" spans="1:33" x14ac:dyDescent="0.25">
      <c r="B67" s="548"/>
      <c r="C67" s="548"/>
      <c r="D67" s="524"/>
      <c r="E67" s="524"/>
      <c r="F67" s="524"/>
      <c r="G67" s="548"/>
      <c r="H67" s="548"/>
      <c r="I67" s="548"/>
      <c r="J67" s="548"/>
      <c r="K67" s="524"/>
      <c r="L67" s="524"/>
      <c r="M67" s="511"/>
      <c r="Q67" s="301"/>
      <c r="R67" s="301"/>
      <c r="S67" s="301"/>
      <c r="T67" s="301"/>
      <c r="U67" s="301"/>
      <c r="V67" s="301"/>
      <c r="W67" s="301"/>
      <c r="X67" s="301"/>
      <c r="Y67" s="301"/>
      <c r="Z67" s="301"/>
      <c r="AA67" s="301"/>
      <c r="AB67" s="301"/>
      <c r="AC67" s="301"/>
      <c r="AD67" s="301"/>
      <c r="AE67" s="301"/>
      <c r="AF67" s="301"/>
      <c r="AG67" s="301"/>
    </row>
    <row r="68" spans="1:33" x14ac:dyDescent="0.25">
      <c r="B68" s="548"/>
      <c r="G68" s="548"/>
      <c r="H68" s="548"/>
      <c r="I68" s="548"/>
      <c r="J68" s="548"/>
      <c r="K68" s="524"/>
      <c r="L68" s="524"/>
      <c r="M68" s="511"/>
      <c r="Q68" s="301"/>
      <c r="R68" s="301"/>
      <c r="S68" s="301"/>
      <c r="T68" s="301"/>
      <c r="U68" s="301"/>
      <c r="V68" s="301"/>
      <c r="W68" s="301"/>
      <c r="X68" s="301"/>
      <c r="Y68" s="301"/>
      <c r="Z68" s="301"/>
      <c r="AA68" s="301"/>
      <c r="AB68" s="301"/>
      <c r="AC68" s="301"/>
      <c r="AD68" s="301"/>
      <c r="AE68" s="301"/>
      <c r="AF68" s="301"/>
      <c r="AG68" s="301"/>
    </row>
    <row r="69" spans="1:33" ht="18" thickBot="1" x14ac:dyDescent="0.3">
      <c r="A69" s="1" t="s">
        <v>30</v>
      </c>
      <c r="B69" s="1" t="s">
        <v>216</v>
      </c>
      <c r="M69" s="511"/>
      <c r="Q69" s="301"/>
      <c r="R69" s="301"/>
      <c r="S69" s="301"/>
      <c r="T69" s="301"/>
      <c r="U69" s="301"/>
      <c r="V69" s="301"/>
      <c r="W69" s="301"/>
      <c r="X69" s="301"/>
      <c r="Y69" s="301"/>
      <c r="Z69" s="301"/>
      <c r="AA69" s="301"/>
      <c r="AB69" s="301"/>
      <c r="AC69" s="301"/>
      <c r="AD69" s="301"/>
      <c r="AE69" s="301"/>
      <c r="AF69" s="301"/>
      <c r="AG69" s="301"/>
    </row>
    <row r="70" spans="1:33" ht="15.75" customHeight="1" thickBot="1" x14ac:dyDescent="0.3">
      <c r="A70" s="1"/>
      <c r="B70" s="1"/>
      <c r="G70" s="1095" t="s">
        <v>701</v>
      </c>
      <c r="H70" s="1096"/>
      <c r="I70" s="30"/>
      <c r="J70" s="1097" t="s">
        <v>182</v>
      </c>
      <c r="K70" s="1098"/>
      <c r="M70" s="511"/>
      <c r="Q70" s="301"/>
      <c r="R70" s="301"/>
      <c r="S70" s="301"/>
      <c r="T70" s="301"/>
      <c r="U70" s="301"/>
      <c r="V70" s="301"/>
      <c r="W70" s="301"/>
      <c r="X70" s="301"/>
      <c r="Y70" s="301"/>
      <c r="Z70" s="301"/>
      <c r="AA70" s="301"/>
      <c r="AB70" s="301"/>
      <c r="AC70" s="301"/>
      <c r="AD70" s="301"/>
      <c r="AE70" s="301"/>
      <c r="AF70" s="301"/>
      <c r="AG70" s="301"/>
    </row>
    <row r="71" spans="1:33" ht="3" customHeight="1" thickBot="1" x14ac:dyDescent="0.3">
      <c r="I71" s="27"/>
      <c r="M71" s="511"/>
      <c r="Q71" s="301"/>
      <c r="R71" s="301"/>
      <c r="S71" s="301"/>
      <c r="T71" s="301"/>
      <c r="U71" s="301"/>
      <c r="V71" s="301"/>
      <c r="W71" s="301"/>
      <c r="X71" s="301"/>
      <c r="Y71" s="301"/>
      <c r="Z71" s="301"/>
      <c r="AA71" s="301"/>
      <c r="AB71" s="301"/>
      <c r="AC71" s="301"/>
      <c r="AD71" s="301"/>
      <c r="AE71" s="301"/>
      <c r="AF71" s="301"/>
      <c r="AG71" s="301"/>
    </row>
    <row r="72" spans="1:33" ht="79.8" thickBot="1" x14ac:dyDescent="0.3">
      <c r="B72" s="1092" t="s">
        <v>44</v>
      </c>
      <c r="C72" s="1093"/>
      <c r="D72" s="1093"/>
      <c r="E72" s="1094"/>
      <c r="F72" s="14"/>
      <c r="G72" s="504" t="s">
        <v>259</v>
      </c>
      <c r="H72" s="47" t="s">
        <v>361</v>
      </c>
      <c r="I72" s="13"/>
      <c r="J72" s="504" t="s">
        <v>260</v>
      </c>
      <c r="K72" s="47" t="s">
        <v>361</v>
      </c>
      <c r="L72" s="12"/>
      <c r="M72" s="513" t="s">
        <v>505</v>
      </c>
      <c r="Q72" s="301"/>
      <c r="R72" s="301"/>
      <c r="S72" s="301"/>
      <c r="T72" s="301"/>
      <c r="U72" s="301"/>
      <c r="V72" s="301"/>
      <c r="W72" s="301"/>
      <c r="X72" s="301"/>
      <c r="Y72" s="301"/>
      <c r="Z72" s="301"/>
      <c r="AA72" s="301"/>
      <c r="AB72" s="301"/>
      <c r="AC72" s="301"/>
      <c r="AD72" s="301"/>
      <c r="AE72" s="301"/>
      <c r="AF72" s="301"/>
      <c r="AG72" s="301"/>
    </row>
    <row r="73" spans="1:33" ht="18" customHeight="1" x14ac:dyDescent="0.25">
      <c r="B73" s="1080" t="s">
        <v>931</v>
      </c>
      <c r="C73" s="1081"/>
      <c r="D73" s="1081"/>
      <c r="E73" s="1082"/>
      <c r="F73" s="29"/>
      <c r="G73" s="371">
        <f>'Anlage 1 Personalkosten'!E33</f>
        <v>0</v>
      </c>
      <c r="H73" s="372">
        <f>'Anlage 1 Personalkosten'!F33*12</f>
        <v>0</v>
      </c>
      <c r="I73" s="98"/>
      <c r="J73" s="373">
        <f>'Anlage 1 Personalkosten'!J33</f>
        <v>0</v>
      </c>
      <c r="K73" s="372">
        <f>'Anlage 1 Personalkosten'!Q33*12</f>
        <v>0</v>
      </c>
      <c r="L73" s="51"/>
      <c r="M73" s="514"/>
      <c r="Q73" s="301"/>
      <c r="R73" s="301"/>
      <c r="S73" s="301"/>
      <c r="T73" s="301"/>
      <c r="U73" s="301"/>
      <c r="V73" s="301"/>
      <c r="W73" s="301"/>
      <c r="X73" s="301"/>
      <c r="Y73" s="301"/>
      <c r="Z73" s="301"/>
      <c r="AA73" s="301"/>
      <c r="AB73" s="301"/>
      <c r="AC73" s="301"/>
      <c r="AD73" s="301"/>
      <c r="AE73" s="301"/>
      <c r="AF73" s="301"/>
      <c r="AG73" s="301"/>
    </row>
    <row r="74" spans="1:33" ht="18" customHeight="1" x14ac:dyDescent="0.25">
      <c r="B74" s="1074" t="s">
        <v>692</v>
      </c>
      <c r="C74" s="1075"/>
      <c r="D74" s="1075"/>
      <c r="E74" s="1076"/>
      <c r="F74" s="29"/>
      <c r="G74" s="374">
        <f>'Anlage 1 Personalkosten'!E52</f>
        <v>0</v>
      </c>
      <c r="H74" s="375">
        <f>'Anlage 1 Personalkosten'!F52*12</f>
        <v>0</v>
      </c>
      <c r="I74" s="98"/>
      <c r="J74" s="376">
        <f>'Anlage 1 Personalkosten'!J52</f>
        <v>0</v>
      </c>
      <c r="K74" s="377">
        <f>'Anlage 1 Personalkosten'!Q52*12</f>
        <v>0</v>
      </c>
      <c r="L74" s="51"/>
      <c r="M74" s="514"/>
      <c r="Q74" s="301"/>
      <c r="R74" s="301"/>
      <c r="S74" s="301"/>
      <c r="T74" s="301"/>
      <c r="U74" s="301"/>
      <c r="V74" s="301"/>
      <c r="W74" s="301"/>
      <c r="X74" s="301"/>
      <c r="Y74" s="301"/>
      <c r="Z74" s="301"/>
      <c r="AA74" s="301"/>
      <c r="AB74" s="301"/>
      <c r="AC74" s="301"/>
      <c r="AD74" s="301"/>
      <c r="AE74" s="301"/>
      <c r="AF74" s="301"/>
      <c r="AG74" s="301"/>
    </row>
    <row r="75" spans="1:33" ht="18" customHeight="1" thickBot="1" x14ac:dyDescent="0.3">
      <c r="B75" s="1074" t="s">
        <v>927</v>
      </c>
      <c r="C75" s="1075"/>
      <c r="D75" s="1075"/>
      <c r="E75" s="1076"/>
      <c r="F75" s="29"/>
      <c r="G75" s="374">
        <f>'Anlage 1 Personalkosten'!E59</f>
        <v>0</v>
      </c>
      <c r="H75" s="377">
        <f>'Anlage 1 Personalkosten'!F59*12</f>
        <v>0</v>
      </c>
      <c r="I75" s="98"/>
      <c r="J75" s="378">
        <f>'Anlage 1 Personalkosten'!J59</f>
        <v>0</v>
      </c>
      <c r="K75" s="379">
        <f>'Anlage 1 Personalkosten'!Q59*12</f>
        <v>0</v>
      </c>
      <c r="L75" s="51"/>
      <c r="M75" s="514"/>
      <c r="Q75" s="301"/>
      <c r="R75" s="301"/>
      <c r="S75" s="301"/>
      <c r="T75" s="301"/>
      <c r="U75" s="301"/>
      <c r="V75" s="301"/>
      <c r="W75" s="301"/>
      <c r="X75" s="301"/>
      <c r="Y75" s="301"/>
      <c r="Z75" s="301"/>
      <c r="AA75" s="301"/>
      <c r="AB75" s="301"/>
      <c r="AC75" s="301"/>
      <c r="AD75" s="301"/>
      <c r="AE75" s="301"/>
      <c r="AF75" s="301"/>
      <c r="AG75" s="301"/>
    </row>
    <row r="76" spans="1:33" ht="18" customHeight="1" thickBot="1" x14ac:dyDescent="0.3">
      <c r="B76" s="1077" t="s">
        <v>362</v>
      </c>
      <c r="C76" s="1078"/>
      <c r="D76" s="1078"/>
      <c r="E76" s="1079"/>
      <c r="F76" s="29"/>
      <c r="G76" s="380">
        <f>SUM(G73:G75)</f>
        <v>0</v>
      </c>
      <c r="H76" s="381">
        <f>SUM(H73:H75)</f>
        <v>0</v>
      </c>
      <c r="I76" s="382"/>
      <c r="J76" s="383">
        <f>SUM(J73:J75)</f>
        <v>0</v>
      </c>
      <c r="K76" s="381">
        <f>SUM(K73:K75)</f>
        <v>0</v>
      </c>
      <c r="L76" s="52"/>
      <c r="M76" s="515"/>
      <c r="N76" s="549"/>
      <c r="Q76" s="301"/>
      <c r="R76" s="301"/>
      <c r="S76" s="301"/>
      <c r="T76" s="301"/>
      <c r="U76" s="301"/>
      <c r="V76" s="301"/>
      <c r="W76" s="301"/>
      <c r="X76" s="301"/>
      <c r="Y76" s="301"/>
      <c r="Z76" s="301"/>
      <c r="AA76" s="301"/>
      <c r="AB76" s="301"/>
      <c r="AC76" s="301"/>
      <c r="AD76" s="301"/>
      <c r="AE76" s="301"/>
      <c r="AF76" s="301"/>
      <c r="AG76" s="301"/>
    </row>
    <row r="77" spans="1:33" ht="6" customHeight="1" thickBot="1" x14ac:dyDescent="0.3">
      <c r="B77" s="50"/>
      <c r="C77" s="63"/>
      <c r="D77" s="63"/>
      <c r="E77" s="63"/>
      <c r="F77" s="29"/>
      <c r="G77" s="384"/>
      <c r="H77" s="98"/>
      <c r="I77" s="98"/>
      <c r="J77" s="385"/>
      <c r="K77" s="386"/>
      <c r="L77" s="56"/>
      <c r="M77" s="515"/>
      <c r="N77" s="549"/>
      <c r="Q77" s="301"/>
      <c r="R77" s="301"/>
      <c r="S77" s="301"/>
      <c r="T77" s="301"/>
      <c r="U77" s="301"/>
      <c r="V77" s="301"/>
      <c r="W77" s="301"/>
      <c r="X77" s="301"/>
      <c r="Y77" s="301"/>
      <c r="Z77" s="301"/>
      <c r="AA77" s="301"/>
      <c r="AB77" s="301"/>
      <c r="AC77" s="301"/>
      <c r="AD77" s="301"/>
      <c r="AE77" s="301"/>
      <c r="AF77" s="301"/>
      <c r="AG77" s="301"/>
    </row>
    <row r="78" spans="1:33" ht="18" customHeight="1" thickBot="1" x14ac:dyDescent="0.3">
      <c r="B78" s="1077" t="s">
        <v>97</v>
      </c>
      <c r="C78" s="1078"/>
      <c r="D78" s="1078"/>
      <c r="E78" s="1079"/>
      <c r="F78" s="29"/>
      <c r="G78" s="380">
        <f>'Anlage 1 Personalkosten'!E71</f>
        <v>0</v>
      </c>
      <c r="H78" s="381">
        <f>'Anlage 1 Personalkosten'!F71*12</f>
        <v>0</v>
      </c>
      <c r="I78" s="382"/>
      <c r="J78" s="387">
        <f>'Anlage 1 Personalkosten'!J71</f>
        <v>0</v>
      </c>
      <c r="K78" s="388">
        <f>'Anlage 1 Personalkosten'!Q71*12</f>
        <v>0</v>
      </c>
      <c r="L78" s="56"/>
      <c r="M78" s="515"/>
      <c r="N78" s="549"/>
      <c r="Q78" s="301"/>
      <c r="R78" s="301"/>
      <c r="S78" s="301"/>
      <c r="T78" s="301"/>
      <c r="U78" s="301"/>
      <c r="V78" s="301"/>
      <c r="W78" s="301"/>
      <c r="X78" s="301"/>
      <c r="Y78" s="301"/>
      <c r="Z78" s="301"/>
      <c r="AA78" s="301"/>
      <c r="AB78" s="301"/>
      <c r="AC78" s="301"/>
      <c r="AD78" s="301"/>
      <c r="AE78" s="301"/>
      <c r="AF78" s="301"/>
      <c r="AG78" s="301"/>
    </row>
    <row r="79" spans="1:33" ht="4.2" customHeight="1" thickBot="1" x14ac:dyDescent="0.3">
      <c r="B79" s="63"/>
      <c r="C79" s="63"/>
      <c r="D79" s="63"/>
      <c r="E79" s="63"/>
      <c r="F79" s="29"/>
      <c r="G79" s="384"/>
      <c r="H79" s="98"/>
      <c r="I79" s="98"/>
      <c r="J79" s="384"/>
      <c r="K79" s="98"/>
      <c r="L79" s="27"/>
      <c r="M79" s="515"/>
      <c r="N79" s="549"/>
      <c r="Q79" s="301"/>
      <c r="R79" s="301"/>
      <c r="S79" s="301"/>
      <c r="T79" s="301"/>
      <c r="U79" s="301"/>
      <c r="V79" s="301"/>
      <c r="W79" s="301"/>
      <c r="X79" s="301"/>
      <c r="Y79" s="301"/>
      <c r="Z79" s="301"/>
      <c r="AA79" s="301"/>
      <c r="AB79" s="301"/>
      <c r="AC79" s="301"/>
      <c r="AD79" s="301"/>
      <c r="AE79" s="301"/>
      <c r="AF79" s="301"/>
      <c r="AG79" s="301"/>
    </row>
    <row r="80" spans="1:33" s="426" customFormat="1" ht="18" customHeight="1" x14ac:dyDescent="0.25">
      <c r="B80" s="1089" t="s">
        <v>872</v>
      </c>
      <c r="C80" s="1090"/>
      <c r="D80" s="1090"/>
      <c r="E80" s="1091"/>
      <c r="F80" s="29"/>
      <c r="G80" s="849">
        <f>'Anlage 1 Personalkosten'!E142</f>
        <v>0</v>
      </c>
      <c r="H80" s="850">
        <f>'Anlage 1 Personalkosten'!F142*12</f>
        <v>0</v>
      </c>
      <c r="I80" s="382"/>
      <c r="J80" s="853">
        <f>'Anlage 1 Personalkosten'!J142</f>
        <v>0</v>
      </c>
      <c r="K80" s="854">
        <f>'Anlage 1 Personalkosten'!Q142*12</f>
        <v>0</v>
      </c>
      <c r="L80" s="434"/>
      <c r="M80" s="516"/>
      <c r="Q80" s="427"/>
      <c r="R80" s="427"/>
      <c r="S80" s="427"/>
      <c r="T80" s="427"/>
      <c r="U80" s="427"/>
      <c r="V80" s="427"/>
      <c r="W80" s="427"/>
      <c r="X80" s="427"/>
      <c r="Y80" s="427"/>
      <c r="Z80" s="427"/>
      <c r="AA80" s="427"/>
      <c r="AB80" s="427"/>
      <c r="AC80" s="427"/>
      <c r="AD80" s="427"/>
      <c r="AE80" s="427"/>
      <c r="AF80" s="427"/>
      <c r="AG80" s="427"/>
    </row>
    <row r="81" spans="2:33" s="426" customFormat="1" ht="18" customHeight="1" thickBot="1" x14ac:dyDescent="0.3">
      <c r="B81" s="1086" t="s">
        <v>919</v>
      </c>
      <c r="C81" s="1087"/>
      <c r="D81" s="1087"/>
      <c r="E81" s="1088"/>
      <c r="F81" s="29"/>
      <c r="G81" s="851">
        <f>'Anlage 1 Personalkosten'!E148</f>
        <v>0</v>
      </c>
      <c r="H81" s="852">
        <f>'Anlage 1 Personalkosten'!F148*12</f>
        <v>0</v>
      </c>
      <c r="I81" s="382"/>
      <c r="J81" s="855">
        <f>'Anlage 1 Personalkosten'!J148</f>
        <v>0</v>
      </c>
      <c r="K81" s="856">
        <f>'Anlage 1 Personalkosten'!Q148*12</f>
        <v>0</v>
      </c>
      <c r="L81" s="434"/>
      <c r="M81" s="516"/>
      <c r="Q81" s="427"/>
      <c r="R81" s="427"/>
      <c r="S81" s="427"/>
      <c r="T81" s="427"/>
      <c r="U81" s="427"/>
      <c r="V81" s="427"/>
      <c r="W81" s="427"/>
      <c r="X81" s="427"/>
      <c r="Y81" s="427"/>
      <c r="Z81" s="427"/>
      <c r="AA81" s="427"/>
      <c r="AB81" s="427"/>
      <c r="AC81" s="427"/>
      <c r="AD81" s="427"/>
      <c r="AE81" s="427"/>
      <c r="AF81" s="427"/>
      <c r="AG81" s="427"/>
    </row>
    <row r="82" spans="2:33" ht="6" customHeight="1" thickBot="1" x14ac:dyDescent="0.3">
      <c r="B82" s="50"/>
      <c r="C82" s="63"/>
      <c r="D82" s="63"/>
      <c r="E82" s="63"/>
      <c r="F82" s="29"/>
      <c r="G82" s="384"/>
      <c r="H82" s="98"/>
      <c r="I82" s="98"/>
      <c r="J82" s="385"/>
      <c r="K82" s="386"/>
      <c r="L82" s="56"/>
      <c r="M82" s="515"/>
      <c r="N82" s="549"/>
      <c r="Q82" s="301"/>
      <c r="R82" s="301"/>
      <c r="S82" s="301"/>
      <c r="T82" s="301"/>
      <c r="U82" s="301"/>
      <c r="V82" s="301"/>
      <c r="W82" s="301"/>
      <c r="X82" s="301"/>
      <c r="Y82" s="301"/>
      <c r="Z82" s="301"/>
      <c r="AA82" s="301"/>
      <c r="AB82" s="301"/>
      <c r="AC82" s="301"/>
      <c r="AD82" s="301"/>
      <c r="AE82" s="301"/>
      <c r="AF82" s="301"/>
      <c r="AG82" s="301"/>
    </row>
    <row r="83" spans="2:33" ht="18" customHeight="1" x14ac:dyDescent="0.25">
      <c r="B83" s="1080" t="s">
        <v>42</v>
      </c>
      <c r="C83" s="1081"/>
      <c r="D83" s="1081"/>
      <c r="E83" s="1082"/>
      <c r="F83" s="29"/>
      <c r="G83" s="371">
        <f>'Anlage 1 Personalkosten'!E82</f>
        <v>0</v>
      </c>
      <c r="H83" s="372">
        <f>'Anlage 1 Personalkosten'!F82*12</f>
        <v>0</v>
      </c>
      <c r="I83" s="98"/>
      <c r="J83" s="389">
        <f>'Anlage 1 Personalkosten'!J82</f>
        <v>0</v>
      </c>
      <c r="K83" s="390">
        <f>'Anlage 1 Personalkosten'!Q82*12</f>
        <v>0</v>
      </c>
      <c r="L83" s="56"/>
      <c r="M83" s="515"/>
      <c r="N83" s="549"/>
      <c r="Q83" s="301"/>
      <c r="R83" s="301"/>
      <c r="S83" s="301"/>
      <c r="T83" s="301"/>
      <c r="U83" s="301"/>
      <c r="V83" s="301"/>
      <c r="W83" s="301"/>
      <c r="X83" s="301"/>
      <c r="Y83" s="301"/>
      <c r="Z83" s="301"/>
      <c r="AA83" s="301"/>
      <c r="AB83" s="301"/>
      <c r="AC83" s="301"/>
      <c r="AD83" s="301"/>
      <c r="AE83" s="301"/>
      <c r="AF83" s="301"/>
      <c r="AG83" s="301"/>
    </row>
    <row r="84" spans="2:33" ht="18" customHeight="1" x14ac:dyDescent="0.25">
      <c r="B84" s="1074" t="s">
        <v>53</v>
      </c>
      <c r="C84" s="1075"/>
      <c r="D84" s="1075"/>
      <c r="E84" s="1076"/>
      <c r="F84" s="29"/>
      <c r="G84" s="374">
        <f>'Anlage 1 Personalkosten'!E95</f>
        <v>0</v>
      </c>
      <c r="H84" s="375">
        <f>'Anlage 1 Personalkosten'!F95*12</f>
        <v>0</v>
      </c>
      <c r="I84" s="98"/>
      <c r="J84" s="391">
        <f>'Anlage 1 Personalkosten'!J95</f>
        <v>0</v>
      </c>
      <c r="K84" s="392">
        <f>'Anlage 1 Personalkosten'!Q95*12</f>
        <v>0</v>
      </c>
      <c r="L84" s="56"/>
      <c r="M84" s="515"/>
      <c r="N84" s="549"/>
      <c r="Q84" s="301"/>
      <c r="R84" s="301"/>
      <c r="S84" s="301"/>
      <c r="T84" s="301"/>
      <c r="U84" s="301"/>
      <c r="V84" s="301"/>
      <c r="W84" s="301"/>
      <c r="X84" s="301"/>
      <c r="Y84" s="301"/>
      <c r="Z84" s="301"/>
      <c r="AA84" s="301"/>
      <c r="AB84" s="301"/>
      <c r="AC84" s="301"/>
      <c r="AD84" s="301"/>
      <c r="AE84" s="301"/>
      <c r="AF84" s="301"/>
      <c r="AG84" s="301"/>
    </row>
    <row r="85" spans="2:33" ht="18" customHeight="1" thickBot="1" x14ac:dyDescent="0.3">
      <c r="B85" s="1074" t="s">
        <v>54</v>
      </c>
      <c r="C85" s="1075"/>
      <c r="D85" s="1075"/>
      <c r="E85" s="1076"/>
      <c r="F85" s="29"/>
      <c r="G85" s="374">
        <f>'Anlage 1 Personalkosten'!E106</f>
        <v>0</v>
      </c>
      <c r="H85" s="375">
        <f>'Anlage 1 Personalkosten'!F106*12</f>
        <v>0</v>
      </c>
      <c r="I85" s="98"/>
      <c r="J85" s="391">
        <f>'Anlage 1 Personalkosten'!J106</f>
        <v>0</v>
      </c>
      <c r="K85" s="392">
        <f>'Anlage 1 Personalkosten'!Q106*12</f>
        <v>0</v>
      </c>
      <c r="L85" s="56"/>
      <c r="M85" s="515"/>
      <c r="N85" s="549"/>
      <c r="Q85" s="301"/>
      <c r="R85" s="301"/>
      <c r="S85" s="301"/>
      <c r="T85" s="301"/>
      <c r="U85" s="301"/>
      <c r="V85" s="301"/>
      <c r="W85" s="301"/>
      <c r="X85" s="301"/>
      <c r="Y85" s="301"/>
      <c r="Z85" s="301"/>
      <c r="AA85" s="301"/>
      <c r="AB85" s="301"/>
      <c r="AC85" s="301"/>
      <c r="AD85" s="301"/>
      <c r="AE85" s="301"/>
      <c r="AF85" s="301"/>
      <c r="AG85" s="301"/>
    </row>
    <row r="86" spans="2:33" ht="18" customHeight="1" thickBot="1" x14ac:dyDescent="0.3">
      <c r="B86" s="1077" t="s">
        <v>363</v>
      </c>
      <c r="C86" s="1078"/>
      <c r="D86" s="1078"/>
      <c r="E86" s="1079"/>
      <c r="F86" s="29"/>
      <c r="G86" s="380">
        <f>SUM(G83:G85)</f>
        <v>0</v>
      </c>
      <c r="H86" s="381">
        <f>SUM(H83:H85)</f>
        <v>0</v>
      </c>
      <c r="I86" s="382"/>
      <c r="J86" s="387">
        <f>SUM(J83:J85)</f>
        <v>0</v>
      </c>
      <c r="K86" s="388">
        <f>SUM(K83:K85)</f>
        <v>0</v>
      </c>
      <c r="L86" s="56"/>
      <c r="M86" s="515"/>
      <c r="N86" s="549"/>
      <c r="Q86" s="301"/>
      <c r="R86" s="301"/>
      <c r="S86" s="301"/>
      <c r="T86" s="301"/>
      <c r="U86" s="301"/>
      <c r="V86" s="301"/>
      <c r="W86" s="301"/>
      <c r="X86" s="301"/>
      <c r="Y86" s="301"/>
      <c r="Z86" s="301"/>
      <c r="AA86" s="301"/>
      <c r="AB86" s="301"/>
      <c r="AC86" s="301"/>
      <c r="AD86" s="301"/>
      <c r="AE86" s="301"/>
      <c r="AF86" s="301"/>
      <c r="AG86" s="301"/>
    </row>
    <row r="87" spans="2:33" ht="7.5" customHeight="1" thickBot="1" x14ac:dyDescent="0.3">
      <c r="B87" s="57"/>
      <c r="C87" s="63"/>
      <c r="D87" s="63"/>
      <c r="E87" s="63"/>
      <c r="F87" s="29"/>
      <c r="G87" s="384"/>
      <c r="H87" s="98"/>
      <c r="I87" s="98"/>
      <c r="J87" s="385"/>
      <c r="K87" s="386"/>
      <c r="L87" s="56"/>
      <c r="M87" s="515"/>
      <c r="N87" s="549"/>
      <c r="Q87" s="301"/>
      <c r="R87" s="301"/>
      <c r="S87" s="301"/>
      <c r="T87" s="301"/>
      <c r="U87" s="301"/>
      <c r="V87" s="301"/>
      <c r="W87" s="301"/>
      <c r="X87" s="301"/>
      <c r="Y87" s="301"/>
      <c r="Z87" s="301"/>
      <c r="AA87" s="301"/>
      <c r="AB87" s="301"/>
      <c r="AC87" s="301"/>
      <c r="AD87" s="301"/>
      <c r="AE87" s="301"/>
      <c r="AF87" s="301"/>
      <c r="AG87" s="301"/>
    </row>
    <row r="88" spans="2:33" ht="18" customHeight="1" x14ac:dyDescent="0.25">
      <c r="B88" s="1080" t="s">
        <v>98</v>
      </c>
      <c r="C88" s="1081"/>
      <c r="D88" s="1081"/>
      <c r="E88" s="1082"/>
      <c r="F88" s="29"/>
      <c r="G88" s="371">
        <f>'Anlage 1 Personalkosten'!E112</f>
        <v>0</v>
      </c>
      <c r="H88" s="372">
        <f>'Anlage 1 Personalkosten'!F112*12</f>
        <v>0</v>
      </c>
      <c r="I88" s="98"/>
      <c r="J88" s="389">
        <f>'Anlage 1 Personalkosten'!J112</f>
        <v>0</v>
      </c>
      <c r="K88" s="390">
        <f>'Anlage 1 Personalkosten'!Q112*12</f>
        <v>0</v>
      </c>
      <c r="L88" s="56"/>
      <c r="M88" s="515"/>
      <c r="N88" s="549"/>
      <c r="Q88" s="301"/>
      <c r="R88" s="301"/>
      <c r="S88" s="301"/>
      <c r="T88" s="301"/>
      <c r="U88" s="301"/>
      <c r="V88" s="301"/>
      <c r="W88" s="301"/>
      <c r="X88" s="301"/>
      <c r="Y88" s="301"/>
      <c r="Z88" s="301"/>
      <c r="AA88" s="301"/>
      <c r="AB88" s="301"/>
      <c r="AC88" s="301"/>
      <c r="AD88" s="301"/>
      <c r="AE88" s="301"/>
      <c r="AF88" s="301"/>
      <c r="AG88" s="301"/>
    </row>
    <row r="89" spans="2:33" ht="18" customHeight="1" thickBot="1" x14ac:dyDescent="0.3">
      <c r="B89" s="1105" t="s">
        <v>57</v>
      </c>
      <c r="C89" s="1106"/>
      <c r="D89" s="1106"/>
      <c r="E89" s="1107"/>
      <c r="F89" s="29"/>
      <c r="G89" s="374">
        <f>'Anlage 1 Personalkosten'!E119</f>
        <v>0</v>
      </c>
      <c r="H89" s="375">
        <f>'Anlage 1 Personalkosten'!F119*12</f>
        <v>0</v>
      </c>
      <c r="I89" s="98"/>
      <c r="J89" s="391">
        <f>'Anlage 1 Personalkosten'!J119</f>
        <v>0</v>
      </c>
      <c r="K89" s="392">
        <f>'Anlage 1 Personalkosten'!Q119*12</f>
        <v>0</v>
      </c>
      <c r="L89" s="56"/>
      <c r="M89" s="515"/>
      <c r="N89" s="549"/>
      <c r="Q89" s="301"/>
      <c r="R89" s="301"/>
      <c r="S89" s="301"/>
      <c r="T89" s="301"/>
      <c r="U89" s="301"/>
      <c r="V89" s="301"/>
      <c r="W89" s="301"/>
      <c r="X89" s="301"/>
      <c r="Y89" s="301"/>
      <c r="Z89" s="301"/>
      <c r="AA89" s="301"/>
      <c r="AB89" s="301"/>
      <c r="AC89" s="301"/>
      <c r="AD89" s="301"/>
      <c r="AE89" s="301"/>
      <c r="AF89" s="301"/>
      <c r="AG89" s="301"/>
    </row>
    <row r="90" spans="2:33" ht="18" customHeight="1" thickBot="1" x14ac:dyDescent="0.3">
      <c r="B90" s="1077" t="s">
        <v>256</v>
      </c>
      <c r="C90" s="1078"/>
      <c r="D90" s="1078"/>
      <c r="E90" s="1079"/>
      <c r="F90" s="29"/>
      <c r="G90" s="380">
        <f>SUM(G88:G89)</f>
        <v>0</v>
      </c>
      <c r="H90" s="381">
        <f>SUM(H88:H89)</f>
        <v>0</v>
      </c>
      <c r="I90" s="382"/>
      <c r="J90" s="387">
        <f>SUM(J88:J89)</f>
        <v>0</v>
      </c>
      <c r="K90" s="388">
        <f>SUM(K88:K89)</f>
        <v>0</v>
      </c>
      <c r="L90" s="56"/>
      <c r="M90" s="515"/>
      <c r="N90" s="549"/>
      <c r="Q90" s="301"/>
      <c r="R90" s="301"/>
      <c r="S90" s="301"/>
      <c r="T90" s="301"/>
      <c r="U90" s="301"/>
      <c r="V90" s="301"/>
      <c r="W90" s="301"/>
      <c r="X90" s="301"/>
      <c r="Y90" s="301"/>
      <c r="Z90" s="301"/>
      <c r="AA90" s="301"/>
      <c r="AB90" s="301"/>
      <c r="AC90" s="301"/>
      <c r="AD90" s="301"/>
      <c r="AE90" s="301"/>
      <c r="AF90" s="301"/>
      <c r="AG90" s="301"/>
    </row>
    <row r="91" spans="2:33" ht="6.9" customHeight="1" thickBot="1" x14ac:dyDescent="0.3">
      <c r="B91" s="42"/>
      <c r="C91" s="42"/>
      <c r="D91" s="42"/>
      <c r="E91" s="42"/>
      <c r="F91" s="27"/>
      <c r="G91" s="393"/>
      <c r="H91" s="394"/>
      <c r="I91" s="98"/>
      <c r="J91" s="395"/>
      <c r="K91" s="396"/>
      <c r="M91" s="517"/>
      <c r="N91" s="549"/>
      <c r="Q91" s="301"/>
      <c r="R91" s="301"/>
      <c r="S91" s="301"/>
      <c r="T91" s="301"/>
      <c r="U91" s="301"/>
      <c r="V91" s="301"/>
      <c r="W91" s="301"/>
      <c r="X91" s="301"/>
      <c r="Y91" s="301"/>
      <c r="Z91" s="301"/>
      <c r="AA91" s="301"/>
      <c r="AB91" s="301"/>
      <c r="AC91" s="301"/>
      <c r="AD91" s="301"/>
      <c r="AE91" s="301"/>
      <c r="AF91" s="301"/>
      <c r="AG91" s="301"/>
    </row>
    <row r="92" spans="2:33" ht="18" customHeight="1" thickBot="1" x14ac:dyDescent="0.3">
      <c r="B92" s="1080" t="s">
        <v>67</v>
      </c>
      <c r="C92" s="1081"/>
      <c r="D92" s="1081"/>
      <c r="E92" s="1082"/>
      <c r="F92" s="27"/>
      <c r="G92" s="373">
        <f>'Anlage 1 Personalkosten'!E127</f>
        <v>0</v>
      </c>
      <c r="H92" s="372">
        <f>'Anlage 1 Personalkosten'!F127*12</f>
        <v>0</v>
      </c>
      <c r="I92" s="98"/>
      <c r="J92" s="397">
        <f>'Anlage 1 Personalkosten'!J127</f>
        <v>0</v>
      </c>
      <c r="K92" s="398">
        <f>'Anlage 1 Personalkosten'!Q127*12</f>
        <v>0</v>
      </c>
      <c r="M92" s="517"/>
      <c r="N92" s="549"/>
      <c r="Q92" s="301"/>
      <c r="R92" s="301"/>
      <c r="S92" s="301"/>
      <c r="T92" s="301"/>
      <c r="U92" s="301"/>
      <c r="V92" s="301"/>
      <c r="W92" s="301"/>
      <c r="X92" s="301"/>
      <c r="Y92" s="301"/>
      <c r="Z92" s="301"/>
      <c r="AA92" s="301"/>
      <c r="AB92" s="301"/>
      <c r="AC92" s="301"/>
      <c r="AD92" s="301"/>
      <c r="AE92" s="301"/>
      <c r="AF92" s="301"/>
      <c r="AG92" s="301"/>
    </row>
    <row r="93" spans="2:33" ht="18" hidden="1" customHeight="1" thickBot="1" x14ac:dyDescent="0.3">
      <c r="B93" s="1105"/>
      <c r="C93" s="1106"/>
      <c r="D93" s="1106"/>
      <c r="E93" s="1107"/>
      <c r="F93" s="29"/>
      <c r="G93" s="399"/>
      <c r="H93" s="400"/>
      <c r="I93" s="98"/>
      <c r="J93" s="401"/>
      <c r="K93" s="402"/>
      <c r="L93" s="56"/>
      <c r="M93" s="515"/>
      <c r="N93" s="549"/>
      <c r="Q93" s="301"/>
      <c r="R93" s="301"/>
      <c r="S93" s="301"/>
      <c r="T93" s="301"/>
      <c r="U93" s="301"/>
      <c r="V93" s="301"/>
      <c r="W93" s="301"/>
      <c r="X93" s="301"/>
      <c r="Y93" s="301"/>
      <c r="Z93" s="301"/>
      <c r="AA93" s="301"/>
      <c r="AB93" s="301"/>
      <c r="AC93" s="301"/>
      <c r="AD93" s="301"/>
      <c r="AE93" s="301"/>
      <c r="AF93" s="301"/>
      <c r="AG93" s="301"/>
    </row>
    <row r="94" spans="2:33" ht="18" customHeight="1" thickBot="1" x14ac:dyDescent="0.3">
      <c r="B94" s="1077" t="s">
        <v>365</v>
      </c>
      <c r="C94" s="1078"/>
      <c r="D94" s="1078"/>
      <c r="E94" s="1079"/>
      <c r="F94" s="29"/>
      <c r="G94" s="383">
        <f>SUM(G92:G93)</f>
        <v>0</v>
      </c>
      <c r="H94" s="381">
        <f>SUM(H92:H93)</f>
        <v>0</v>
      </c>
      <c r="I94" s="382"/>
      <c r="J94" s="387">
        <f>SUM(J92:J93)</f>
        <v>0</v>
      </c>
      <c r="K94" s="388">
        <f>SUM(K92:K93)</f>
        <v>0</v>
      </c>
      <c r="L94" s="56"/>
      <c r="M94" s="515"/>
      <c r="N94" s="549"/>
      <c r="Q94" s="301"/>
      <c r="R94" s="301"/>
      <c r="S94" s="301"/>
      <c r="T94" s="301"/>
      <c r="U94" s="301"/>
      <c r="V94" s="301"/>
      <c r="W94" s="301"/>
      <c r="X94" s="301"/>
      <c r="Y94" s="301"/>
      <c r="Z94" s="301"/>
      <c r="AA94" s="301"/>
      <c r="AB94" s="301"/>
      <c r="AC94" s="301"/>
      <c r="AD94" s="301"/>
      <c r="AE94" s="301"/>
      <c r="AF94" s="301"/>
      <c r="AG94" s="301"/>
    </row>
    <row r="95" spans="2:33" ht="7.5" customHeight="1" thickBot="1" x14ac:dyDescent="0.3">
      <c r="B95" s="63"/>
      <c r="C95" s="63"/>
      <c r="D95" s="63"/>
      <c r="E95" s="63"/>
      <c r="F95" s="29"/>
      <c r="G95" s="384"/>
      <c r="H95" s="98"/>
      <c r="I95" s="98"/>
      <c r="J95" s="384"/>
      <c r="K95" s="98"/>
      <c r="L95" s="27"/>
      <c r="M95" s="515"/>
      <c r="N95" s="549"/>
      <c r="Q95" s="301"/>
      <c r="R95" s="301"/>
      <c r="S95" s="301"/>
      <c r="T95" s="301"/>
      <c r="U95" s="301"/>
      <c r="V95" s="301"/>
      <c r="W95" s="301"/>
      <c r="X95" s="301"/>
      <c r="Y95" s="301"/>
      <c r="Z95" s="301"/>
      <c r="AA95" s="301"/>
      <c r="AB95" s="301"/>
      <c r="AC95" s="301"/>
      <c r="AD95" s="301"/>
      <c r="AE95" s="301"/>
      <c r="AF95" s="301"/>
      <c r="AG95" s="301"/>
    </row>
    <row r="96" spans="2:33" ht="18" customHeight="1" thickBot="1" x14ac:dyDescent="0.3">
      <c r="B96" s="1080" t="s">
        <v>100</v>
      </c>
      <c r="C96" s="1081"/>
      <c r="D96" s="1081"/>
      <c r="E96" s="1082"/>
      <c r="F96" s="29"/>
      <c r="G96" s="373">
        <f>'Anlage 1 Personalkosten'!E134</f>
        <v>0</v>
      </c>
      <c r="H96" s="372">
        <f>'Anlage 1 Personalkosten'!F134*12</f>
        <v>0</v>
      </c>
      <c r="I96" s="98"/>
      <c r="J96" s="373">
        <f>'Anlage 1 Personalkosten'!J134</f>
        <v>0</v>
      </c>
      <c r="K96" s="372">
        <f>'Anlage 1 Personalkosten'!Q134*12</f>
        <v>0</v>
      </c>
      <c r="L96" s="27"/>
      <c r="M96" s="515"/>
      <c r="N96" s="549"/>
      <c r="Q96" s="301"/>
      <c r="R96" s="301"/>
      <c r="S96" s="301"/>
      <c r="T96" s="301"/>
      <c r="U96" s="301"/>
      <c r="V96" s="301"/>
      <c r="W96" s="301"/>
      <c r="X96" s="301"/>
      <c r="Y96" s="301"/>
      <c r="Z96" s="301"/>
      <c r="AA96" s="301"/>
      <c r="AB96" s="301"/>
      <c r="AC96" s="301"/>
      <c r="AD96" s="301"/>
      <c r="AE96" s="301"/>
      <c r="AF96" s="301"/>
      <c r="AG96" s="301"/>
    </row>
    <row r="97" spans="1:33" ht="18" customHeight="1" thickBot="1" x14ac:dyDescent="0.3">
      <c r="B97" s="1077" t="s">
        <v>257</v>
      </c>
      <c r="C97" s="1078"/>
      <c r="D97" s="1078"/>
      <c r="E97" s="1079"/>
      <c r="F97" s="29"/>
      <c r="G97" s="383">
        <f>SUM(G96:G96)</f>
        <v>0</v>
      </c>
      <c r="H97" s="381">
        <f>SUM(H96:H96)</f>
        <v>0</v>
      </c>
      <c r="I97" s="382"/>
      <c r="J97" s="387">
        <f>SUM(J96:J96)</f>
        <v>0</v>
      </c>
      <c r="K97" s="388">
        <f>SUM(K96:K96)</f>
        <v>0</v>
      </c>
      <c r="L97" s="56"/>
      <c r="M97" s="515"/>
      <c r="N97" s="549"/>
      <c r="Q97" s="301"/>
      <c r="R97" s="301"/>
      <c r="S97" s="301"/>
      <c r="T97" s="301"/>
      <c r="U97" s="301"/>
      <c r="V97" s="301"/>
      <c r="W97" s="301"/>
      <c r="X97" s="301"/>
      <c r="Y97" s="301"/>
      <c r="Z97" s="301"/>
      <c r="AA97" s="301"/>
      <c r="AB97" s="301"/>
      <c r="AC97" s="301"/>
      <c r="AD97" s="301"/>
      <c r="AE97" s="301"/>
      <c r="AF97" s="301"/>
      <c r="AG97" s="301"/>
    </row>
    <row r="98" spans="1:33" ht="7.5" customHeight="1" thickBot="1" x14ac:dyDescent="0.3">
      <c r="B98" s="63"/>
      <c r="C98" s="63"/>
      <c r="D98" s="63"/>
      <c r="E98" s="63"/>
      <c r="F98" s="29"/>
      <c r="G98" s="384"/>
      <c r="H98" s="98"/>
      <c r="I98" s="98"/>
      <c r="J98" s="384"/>
      <c r="K98" s="98"/>
      <c r="L98" s="27"/>
      <c r="M98" s="515"/>
      <c r="N98" s="549"/>
      <c r="Q98" s="301"/>
      <c r="R98" s="301"/>
      <c r="S98" s="301"/>
      <c r="T98" s="301"/>
      <c r="U98" s="301"/>
      <c r="V98" s="301"/>
      <c r="W98" s="301"/>
      <c r="X98" s="301"/>
      <c r="Y98" s="301"/>
      <c r="Z98" s="301"/>
      <c r="AA98" s="301"/>
      <c r="AB98" s="301"/>
      <c r="AC98" s="301"/>
      <c r="AD98" s="301"/>
      <c r="AE98" s="301"/>
      <c r="AF98" s="301"/>
      <c r="AG98" s="301"/>
    </row>
    <row r="99" spans="1:33" ht="18" customHeight="1" thickBot="1" x14ac:dyDescent="0.3">
      <c r="B99" s="1077" t="s">
        <v>255</v>
      </c>
      <c r="C99" s="1078"/>
      <c r="D99" s="1078"/>
      <c r="E99" s="1079"/>
      <c r="F99" s="29"/>
      <c r="G99" s="380">
        <f>'Anlage 1 Personalkosten'!E160</f>
        <v>0</v>
      </c>
      <c r="H99" s="381">
        <f>'Anlage 1 Personalkosten'!F160*12</f>
        <v>0</v>
      </c>
      <c r="I99" s="382"/>
      <c r="J99" s="387">
        <f>'Anlage 1 Personalkosten'!J160</f>
        <v>0</v>
      </c>
      <c r="K99" s="388">
        <f>'Anlage 1 Personalkosten'!Q160*12</f>
        <v>0</v>
      </c>
      <c r="L99" s="56"/>
      <c r="M99" s="515"/>
      <c r="N99" s="549"/>
      <c r="Q99" s="301"/>
      <c r="R99" s="301"/>
      <c r="S99" s="301"/>
      <c r="T99" s="301"/>
      <c r="U99" s="301"/>
      <c r="V99" s="301"/>
      <c r="W99" s="301"/>
      <c r="X99" s="301"/>
      <c r="Y99" s="301"/>
      <c r="Z99" s="301"/>
      <c r="AA99" s="301"/>
      <c r="AB99" s="301"/>
      <c r="AC99" s="301"/>
      <c r="AD99" s="301"/>
      <c r="AE99" s="301"/>
      <c r="AF99" s="301"/>
      <c r="AG99" s="301"/>
    </row>
    <row r="100" spans="1:33" ht="7.5" customHeight="1" thickBot="1" x14ac:dyDescent="0.3">
      <c r="B100" s="57"/>
      <c r="C100" s="63"/>
      <c r="D100" s="63"/>
      <c r="E100" s="63"/>
      <c r="F100" s="29"/>
      <c r="G100" s="53"/>
      <c r="H100" s="46"/>
      <c r="I100" s="46"/>
      <c r="J100" s="54"/>
      <c r="K100" s="55"/>
      <c r="L100" s="56"/>
      <c r="M100" s="514"/>
      <c r="N100" s="549"/>
      <c r="Q100" s="301"/>
      <c r="R100" s="301"/>
      <c r="S100" s="301"/>
      <c r="T100" s="301"/>
      <c r="U100" s="301"/>
      <c r="V100" s="301"/>
      <c r="W100" s="301"/>
      <c r="X100" s="301"/>
      <c r="Y100" s="301"/>
      <c r="Z100" s="301"/>
      <c r="AA100" s="301"/>
      <c r="AB100" s="301"/>
      <c r="AC100" s="301"/>
      <c r="AD100" s="301"/>
      <c r="AE100" s="301"/>
      <c r="AF100" s="301"/>
      <c r="AG100" s="301"/>
    </row>
    <row r="101" spans="1:33" ht="37.5" customHeight="1" thickBot="1" x14ac:dyDescent="0.3">
      <c r="B101" s="1126" t="s">
        <v>511</v>
      </c>
      <c r="C101" s="1127"/>
      <c r="D101" s="1127"/>
      <c r="E101" s="1128"/>
      <c r="F101" s="29"/>
      <c r="G101" s="154"/>
      <c r="H101" s="570"/>
      <c r="I101" s="46"/>
      <c r="J101" s="154"/>
      <c r="K101" s="570"/>
      <c r="L101" s="56"/>
      <c r="M101" s="357" t="s">
        <v>510</v>
      </c>
      <c r="N101" s="549"/>
      <c r="Q101" s="301"/>
      <c r="R101" s="301"/>
      <c r="S101" s="301"/>
      <c r="T101" s="301"/>
      <c r="U101" s="301"/>
      <c r="V101" s="301"/>
      <c r="W101" s="301"/>
      <c r="X101" s="301"/>
      <c r="Y101" s="301"/>
      <c r="Z101" s="301"/>
      <c r="AA101" s="301"/>
      <c r="AB101" s="301"/>
      <c r="AC101" s="301"/>
      <c r="AD101" s="301"/>
      <c r="AE101" s="301"/>
      <c r="AF101" s="301"/>
      <c r="AG101" s="301"/>
    </row>
    <row r="102" spans="1:33" ht="26.25" customHeight="1" thickBot="1" x14ac:dyDescent="0.3">
      <c r="B102" s="44"/>
      <c r="C102" s="44"/>
      <c r="D102" s="44"/>
      <c r="E102" s="44"/>
      <c r="F102" s="29"/>
      <c r="G102" s="46"/>
      <c r="H102" s="46"/>
      <c r="I102" s="46"/>
      <c r="J102" s="55"/>
      <c r="K102" s="55"/>
      <c r="L102" s="56"/>
      <c r="M102" s="515"/>
      <c r="N102" s="549"/>
      <c r="Q102" s="301"/>
      <c r="R102" s="301"/>
      <c r="S102" s="301"/>
      <c r="T102" s="301"/>
      <c r="U102" s="301"/>
      <c r="V102" s="301"/>
      <c r="W102" s="301"/>
      <c r="X102" s="301"/>
      <c r="Y102" s="301"/>
      <c r="Z102" s="301"/>
      <c r="AA102" s="301"/>
      <c r="AB102" s="301"/>
      <c r="AC102" s="301"/>
      <c r="AD102" s="301"/>
      <c r="AE102" s="301"/>
      <c r="AF102" s="301"/>
      <c r="AG102" s="301"/>
    </row>
    <row r="103" spans="1:33" ht="27.75" customHeight="1" thickBot="1" x14ac:dyDescent="0.3">
      <c r="B103" s="44"/>
      <c r="C103" s="44"/>
      <c r="E103" s="45" t="s">
        <v>185</v>
      </c>
      <c r="F103" s="29"/>
      <c r="G103" s="383">
        <f>G76+G78+G80+G81+G86+G90+G94+G97+G99</f>
        <v>0</v>
      </c>
      <c r="H103" s="381">
        <f>H76+H78+H80+H81+H86+H90+H94+H97+H99+H101</f>
        <v>0</v>
      </c>
      <c r="I103" s="46"/>
      <c r="J103" s="383">
        <f>J76+J78+J80+J81+J86+J90+J94+J97+J99</f>
        <v>0</v>
      </c>
      <c r="K103" s="381">
        <f>K76+K78+K80+K81+K86+K90+K94+K97+K99+K101</f>
        <v>0</v>
      </c>
      <c r="L103" s="56"/>
      <c r="M103" s="515"/>
      <c r="N103" s="549"/>
      <c r="Q103" s="301"/>
      <c r="R103" s="301"/>
      <c r="S103" s="301"/>
      <c r="T103" s="301"/>
      <c r="U103" s="301"/>
      <c r="V103" s="301"/>
      <c r="W103" s="301"/>
      <c r="X103" s="301"/>
      <c r="Y103" s="301"/>
      <c r="Z103" s="301"/>
      <c r="AA103" s="301"/>
      <c r="AB103" s="301"/>
      <c r="AC103" s="301"/>
      <c r="AD103" s="301"/>
      <c r="AE103" s="301"/>
      <c r="AF103" s="301"/>
      <c r="AG103" s="301"/>
    </row>
    <row r="104" spans="1:33" ht="13.5" customHeight="1" x14ac:dyDescent="0.25">
      <c r="B104" s="8"/>
      <c r="C104" s="29"/>
      <c r="D104" s="29"/>
      <c r="E104" s="29"/>
      <c r="F104" s="29"/>
      <c r="G104" s="30"/>
      <c r="H104" s="30"/>
      <c r="I104" s="30"/>
      <c r="J104" s="64"/>
      <c r="K104" s="64"/>
      <c r="L104" s="64"/>
      <c r="M104" s="514"/>
      <c r="N104" s="549"/>
      <c r="Q104" s="301"/>
      <c r="R104" s="301"/>
      <c r="S104" s="301"/>
      <c r="T104" s="301"/>
      <c r="U104" s="301"/>
      <c r="V104" s="301"/>
      <c r="W104" s="301"/>
      <c r="X104" s="301"/>
      <c r="Y104" s="301"/>
      <c r="Z104" s="301"/>
      <c r="AA104" s="301"/>
      <c r="AB104" s="301"/>
      <c r="AC104" s="301"/>
      <c r="AD104" s="301"/>
      <c r="AE104" s="301"/>
      <c r="AF104" s="301"/>
      <c r="AG104" s="301"/>
    </row>
    <row r="105" spans="1:33" ht="17.399999999999999" x14ac:dyDescent="0.25">
      <c r="A105" s="1" t="s">
        <v>39</v>
      </c>
      <c r="B105" s="1" t="s">
        <v>43</v>
      </c>
      <c r="F105" s="27"/>
      <c r="I105" s="27"/>
      <c r="M105" s="514"/>
      <c r="N105" s="549"/>
      <c r="Q105" s="301"/>
      <c r="R105" s="301"/>
      <c r="S105" s="301"/>
      <c r="T105" s="301"/>
      <c r="U105" s="301"/>
      <c r="V105" s="301"/>
      <c r="W105" s="301"/>
      <c r="X105" s="301"/>
      <c r="Y105" s="301"/>
      <c r="Z105" s="301"/>
      <c r="AA105" s="301"/>
      <c r="AB105" s="301"/>
      <c r="AC105" s="301"/>
      <c r="AD105" s="301"/>
      <c r="AE105" s="301"/>
      <c r="AF105" s="301"/>
      <c r="AG105" s="301"/>
    </row>
    <row r="106" spans="1:33" ht="10.5" customHeight="1" thickBot="1" x14ac:dyDescent="0.3">
      <c r="B106" s="29"/>
      <c r="C106" s="29"/>
      <c r="D106" s="29"/>
      <c r="E106" s="29"/>
      <c r="F106" s="29"/>
      <c r="G106" s="29"/>
      <c r="H106" s="29"/>
      <c r="I106" s="29"/>
      <c r="J106" s="29"/>
      <c r="K106" s="27"/>
      <c r="L106" s="27"/>
      <c r="M106" s="514"/>
      <c r="N106" s="549"/>
      <c r="Q106" s="301"/>
      <c r="R106" s="301"/>
      <c r="S106" s="301"/>
      <c r="T106" s="301"/>
      <c r="U106" s="301"/>
      <c r="V106" s="301"/>
      <c r="W106" s="301"/>
      <c r="X106" s="301"/>
      <c r="Y106" s="301"/>
      <c r="Z106" s="301"/>
      <c r="AA106" s="301"/>
      <c r="AB106" s="301"/>
      <c r="AC106" s="301"/>
      <c r="AD106" s="301"/>
      <c r="AE106" s="301"/>
      <c r="AF106" s="301"/>
      <c r="AG106" s="301"/>
    </row>
    <row r="107" spans="1:33" ht="15.75" customHeight="1" thickBot="1" x14ac:dyDescent="0.3">
      <c r="B107" s="29"/>
      <c r="C107" s="29"/>
      <c r="D107" s="29"/>
      <c r="E107" s="29"/>
      <c r="F107" s="29"/>
      <c r="G107" s="1095" t="s">
        <v>701</v>
      </c>
      <c r="H107" s="1096"/>
      <c r="I107" s="30"/>
      <c r="J107" s="1097" t="s">
        <v>182</v>
      </c>
      <c r="K107" s="1098"/>
      <c r="L107" s="27"/>
      <c r="M107" s="514"/>
      <c r="N107" s="549"/>
      <c r="Q107" s="301"/>
      <c r="R107" s="301"/>
      <c r="S107" s="301"/>
      <c r="T107" s="301"/>
      <c r="U107" s="301"/>
      <c r="V107" s="301"/>
      <c r="W107" s="301"/>
      <c r="X107" s="301"/>
      <c r="Y107" s="301"/>
      <c r="Z107" s="301"/>
      <c r="AA107" s="301"/>
      <c r="AB107" s="301"/>
      <c r="AC107" s="301"/>
      <c r="AD107" s="301"/>
      <c r="AE107" s="301"/>
      <c r="AF107" s="301"/>
      <c r="AG107" s="301"/>
    </row>
    <row r="108" spans="1:33" ht="10.5" customHeight="1" thickBot="1" x14ac:dyDescent="0.3">
      <c r="B108" s="29"/>
      <c r="C108" s="29"/>
      <c r="D108" s="29"/>
      <c r="E108" s="29"/>
      <c r="F108" s="29"/>
      <c r="G108" s="29"/>
      <c r="H108" s="29"/>
      <c r="I108" s="29"/>
      <c r="J108" s="29"/>
      <c r="K108" s="27"/>
      <c r="L108" s="27"/>
      <c r="M108" s="514"/>
      <c r="N108" s="549"/>
      <c r="Q108" s="301"/>
      <c r="R108" s="301"/>
      <c r="S108" s="301"/>
      <c r="T108" s="301"/>
      <c r="U108" s="301"/>
      <c r="V108" s="301"/>
      <c r="W108" s="301"/>
      <c r="X108" s="301"/>
      <c r="Y108" s="301"/>
      <c r="Z108" s="301"/>
      <c r="AA108" s="301"/>
      <c r="AB108" s="301"/>
      <c r="AC108" s="301"/>
      <c r="AD108" s="301"/>
      <c r="AE108" s="301"/>
      <c r="AF108" s="301"/>
      <c r="AG108" s="301"/>
    </row>
    <row r="109" spans="1:33" ht="79.8" thickBot="1" x14ac:dyDescent="0.3">
      <c r="B109" s="1099" t="s">
        <v>44</v>
      </c>
      <c r="C109" s="1100"/>
      <c r="D109" s="1100"/>
      <c r="E109" s="1101"/>
      <c r="F109" s="13"/>
      <c r="G109" s="48" t="s">
        <v>106</v>
      </c>
      <c r="H109" s="47" t="s">
        <v>107</v>
      </c>
      <c r="I109" s="13"/>
      <c r="J109" s="48" t="s">
        <v>108</v>
      </c>
      <c r="K109" s="47" t="s">
        <v>109</v>
      </c>
      <c r="L109" s="13"/>
      <c r="M109" s="514"/>
      <c r="N109" s="549"/>
      <c r="Q109" s="301"/>
      <c r="R109" s="301"/>
      <c r="S109" s="301"/>
      <c r="T109" s="301"/>
      <c r="U109" s="301"/>
      <c r="V109" s="301"/>
      <c r="W109" s="301"/>
      <c r="X109" s="301"/>
      <c r="Y109" s="301"/>
      <c r="Z109" s="301"/>
      <c r="AA109" s="301"/>
      <c r="AB109" s="301"/>
      <c r="AC109" s="301"/>
      <c r="AD109" s="301"/>
      <c r="AE109" s="301"/>
      <c r="AF109" s="301"/>
      <c r="AG109" s="301"/>
    </row>
    <row r="110" spans="1:33" ht="7.5" customHeight="1" thickBot="1" x14ac:dyDescent="0.3">
      <c r="B110" s="29"/>
      <c r="C110" s="29"/>
      <c r="D110" s="29"/>
      <c r="E110" s="29"/>
      <c r="F110" s="29"/>
      <c r="G110" s="29"/>
      <c r="H110" s="29"/>
      <c r="I110" s="29"/>
      <c r="J110" s="29"/>
      <c r="K110" s="3"/>
      <c r="L110" s="3"/>
      <c r="M110" s="514"/>
      <c r="N110" s="549"/>
      <c r="Q110" s="301"/>
      <c r="R110" s="301"/>
      <c r="S110" s="301"/>
      <c r="T110" s="301"/>
      <c r="U110" s="301"/>
      <c r="V110" s="301"/>
      <c r="W110" s="301"/>
      <c r="X110" s="301"/>
      <c r="Y110" s="301"/>
      <c r="Z110" s="301"/>
      <c r="AA110" s="301"/>
      <c r="AB110" s="301"/>
      <c r="AC110" s="301"/>
      <c r="AD110" s="301"/>
      <c r="AE110" s="301"/>
      <c r="AF110" s="301"/>
      <c r="AG110" s="301"/>
    </row>
    <row r="111" spans="1:33" ht="18" customHeight="1" thickBot="1" x14ac:dyDescent="0.3">
      <c r="B111" s="1077" t="s">
        <v>14</v>
      </c>
      <c r="C111" s="1078"/>
      <c r="D111" s="1078"/>
      <c r="E111" s="1079"/>
      <c r="F111" s="29"/>
      <c r="G111" s="571"/>
      <c r="H111" s="550" t="e">
        <f>G111/H46</f>
        <v>#DIV/0!</v>
      </c>
      <c r="I111" s="46"/>
      <c r="J111" s="571"/>
      <c r="K111" s="550" t="e">
        <f>J111/K46</f>
        <v>#DIV/0!</v>
      </c>
      <c r="L111" s="56"/>
      <c r="M111" s="357" t="s">
        <v>346</v>
      </c>
      <c r="N111" s="549"/>
      <c r="Q111" s="301"/>
      <c r="R111" s="301"/>
      <c r="S111" s="301"/>
      <c r="T111" s="301"/>
      <c r="U111" s="301"/>
      <c r="V111" s="301"/>
      <c r="W111" s="301"/>
      <c r="X111" s="301"/>
      <c r="Y111" s="301"/>
      <c r="Z111" s="301"/>
      <c r="AA111" s="301"/>
      <c r="AB111" s="301"/>
      <c r="AC111" s="301"/>
      <c r="AD111" s="301"/>
      <c r="AE111" s="301"/>
      <c r="AF111" s="301"/>
      <c r="AG111" s="301"/>
    </row>
    <row r="112" spans="1:33" ht="7.5" customHeight="1" thickBot="1" x14ac:dyDescent="0.3">
      <c r="B112" s="42"/>
      <c r="C112" s="42"/>
      <c r="D112" s="42"/>
      <c r="E112" s="42"/>
      <c r="F112" s="27"/>
      <c r="G112" s="396"/>
      <c r="H112" s="551"/>
      <c r="I112" s="98"/>
      <c r="J112" s="396"/>
      <c r="K112" s="551"/>
      <c r="M112" s="514"/>
      <c r="N112" s="549"/>
      <c r="Q112" s="301"/>
      <c r="R112" s="301"/>
      <c r="S112" s="301"/>
      <c r="T112" s="301"/>
      <c r="U112" s="301"/>
      <c r="V112" s="301"/>
      <c r="W112" s="301"/>
      <c r="X112" s="301"/>
      <c r="Y112" s="301"/>
      <c r="Z112" s="301"/>
      <c r="AA112" s="301"/>
      <c r="AB112" s="301"/>
      <c r="AC112" s="301"/>
      <c r="AD112" s="301"/>
      <c r="AE112" s="301"/>
      <c r="AF112" s="301"/>
      <c r="AG112" s="301"/>
    </row>
    <row r="113" spans="2:33" ht="18" customHeight="1" thickBot="1" x14ac:dyDescent="0.3">
      <c r="B113" s="1077" t="s">
        <v>105</v>
      </c>
      <c r="C113" s="1078"/>
      <c r="D113" s="1078"/>
      <c r="E113" s="1079"/>
      <c r="F113" s="29"/>
      <c r="G113" s="571"/>
      <c r="H113" s="550" t="e">
        <f>G113/H46</f>
        <v>#DIV/0!</v>
      </c>
      <c r="I113" s="46"/>
      <c r="J113" s="571"/>
      <c r="K113" s="550" t="e">
        <f>J113/K46</f>
        <v>#DIV/0!</v>
      </c>
      <c r="L113" s="56"/>
      <c r="M113" s="357" t="s">
        <v>347</v>
      </c>
      <c r="N113" s="549"/>
      <c r="Q113" s="301"/>
      <c r="R113" s="301"/>
      <c r="S113" s="301"/>
      <c r="T113" s="301"/>
      <c r="U113" s="301"/>
      <c r="V113" s="301"/>
      <c r="W113" s="301"/>
      <c r="X113" s="301"/>
      <c r="Y113" s="301"/>
      <c r="Z113" s="301"/>
      <c r="AA113" s="301"/>
      <c r="AB113" s="301"/>
      <c r="AC113" s="301"/>
      <c r="AD113" s="301"/>
      <c r="AE113" s="301"/>
      <c r="AF113" s="301"/>
      <c r="AG113" s="301"/>
    </row>
    <row r="114" spans="2:33" ht="7.5" customHeight="1" thickBot="1" x14ac:dyDescent="0.3">
      <c r="B114" s="50"/>
      <c r="C114" s="63"/>
      <c r="D114" s="63"/>
      <c r="E114" s="63"/>
      <c r="F114" s="29"/>
      <c r="G114" s="61"/>
      <c r="H114" s="176"/>
      <c r="I114" s="46"/>
      <c r="J114" s="61"/>
      <c r="K114" s="176"/>
      <c r="L114" s="56"/>
      <c r="M114" s="514"/>
      <c r="N114" s="549"/>
      <c r="Q114" s="301"/>
      <c r="R114" s="301"/>
      <c r="S114" s="301"/>
      <c r="T114" s="301"/>
      <c r="U114" s="301"/>
      <c r="V114" s="301"/>
      <c r="W114" s="301"/>
      <c r="X114" s="301"/>
      <c r="Y114" s="301"/>
      <c r="Z114" s="301"/>
      <c r="AA114" s="301"/>
      <c r="AB114" s="301"/>
      <c r="AC114" s="301"/>
      <c r="AD114" s="301"/>
      <c r="AE114" s="301"/>
      <c r="AF114" s="301"/>
      <c r="AG114" s="301"/>
    </row>
    <row r="115" spans="2:33" ht="18" customHeight="1" thickBot="1" x14ac:dyDescent="0.3">
      <c r="B115" s="1077" t="s">
        <v>226</v>
      </c>
      <c r="C115" s="1078"/>
      <c r="D115" s="1078"/>
      <c r="E115" s="1079"/>
      <c r="F115" s="29"/>
      <c r="G115" s="571"/>
      <c r="H115" s="550" t="e">
        <f>G115/H46</f>
        <v>#DIV/0!</v>
      </c>
      <c r="I115" s="46"/>
      <c r="J115" s="571"/>
      <c r="K115" s="550" t="e">
        <f>J115/K46</f>
        <v>#DIV/0!</v>
      </c>
      <c r="L115" s="56"/>
      <c r="M115" s="357"/>
      <c r="N115" s="549"/>
      <c r="Q115" s="301"/>
      <c r="R115" s="301"/>
      <c r="S115" s="301"/>
      <c r="T115" s="301"/>
      <c r="U115" s="301"/>
      <c r="V115" s="301"/>
      <c r="W115" s="301"/>
      <c r="X115" s="301"/>
      <c r="Y115" s="301"/>
      <c r="Z115" s="301"/>
      <c r="AA115" s="301"/>
      <c r="AB115" s="301"/>
      <c r="AC115" s="301"/>
      <c r="AD115" s="301"/>
      <c r="AE115" s="301"/>
      <c r="AF115" s="301"/>
      <c r="AG115" s="301"/>
    </row>
    <row r="116" spans="2:33" ht="7.5" customHeight="1" thickBot="1" x14ac:dyDescent="0.3">
      <c r="B116" s="50"/>
      <c r="C116" s="63"/>
      <c r="D116" s="63"/>
      <c r="E116" s="63"/>
      <c r="F116" s="29"/>
      <c r="G116" s="61"/>
      <c r="H116" s="176"/>
      <c r="I116" s="46"/>
      <c r="J116" s="61"/>
      <c r="K116" s="176"/>
      <c r="L116" s="56"/>
      <c r="M116" s="514"/>
      <c r="N116" s="549"/>
      <c r="Q116" s="301"/>
      <c r="R116" s="301"/>
      <c r="S116" s="301"/>
      <c r="T116" s="301"/>
      <c r="U116" s="301"/>
      <c r="V116" s="301"/>
      <c r="W116" s="301"/>
      <c r="X116" s="301"/>
      <c r="Y116" s="301"/>
      <c r="Z116" s="301"/>
      <c r="AA116" s="301"/>
      <c r="AB116" s="301"/>
      <c r="AC116" s="301"/>
      <c r="AD116" s="301"/>
      <c r="AE116" s="301"/>
      <c r="AF116" s="301"/>
      <c r="AG116" s="301"/>
    </row>
    <row r="117" spans="2:33" ht="18" customHeight="1" x14ac:dyDescent="0.25">
      <c r="B117" s="1080" t="s">
        <v>15</v>
      </c>
      <c r="C117" s="1081"/>
      <c r="D117" s="1081"/>
      <c r="E117" s="1082"/>
      <c r="F117" s="29"/>
      <c r="G117" s="572"/>
      <c r="H117" s="552" t="e">
        <f>G117/H46</f>
        <v>#DIV/0!</v>
      </c>
      <c r="I117" s="46"/>
      <c r="J117" s="572"/>
      <c r="K117" s="552" t="e">
        <f>J117/K46</f>
        <v>#DIV/0!</v>
      </c>
      <c r="L117" s="56"/>
      <c r="M117" s="514"/>
      <c r="N117" s="549"/>
      <c r="Q117" s="301"/>
      <c r="R117" s="301"/>
      <c r="S117" s="301"/>
      <c r="T117" s="301"/>
      <c r="U117" s="301"/>
      <c r="V117" s="301"/>
      <c r="W117" s="301"/>
      <c r="X117" s="301"/>
      <c r="Y117" s="301"/>
      <c r="Z117" s="301"/>
      <c r="AA117" s="301"/>
      <c r="AB117" s="301"/>
      <c r="AC117" s="301"/>
      <c r="AD117" s="301"/>
      <c r="AE117" s="301"/>
      <c r="AF117" s="301"/>
      <c r="AG117" s="301"/>
    </row>
    <row r="118" spans="2:33" ht="18" customHeight="1" x14ac:dyDescent="0.25">
      <c r="B118" s="1074" t="s">
        <v>16</v>
      </c>
      <c r="C118" s="1075"/>
      <c r="D118" s="1075"/>
      <c r="E118" s="1076"/>
      <c r="F118" s="29"/>
      <c r="G118" s="573"/>
      <c r="H118" s="553" t="e">
        <f>G118/H46</f>
        <v>#DIV/0!</v>
      </c>
      <c r="I118" s="46"/>
      <c r="J118" s="573"/>
      <c r="K118" s="553" t="e">
        <f>J118/K46</f>
        <v>#DIV/0!</v>
      </c>
      <c r="L118" s="56"/>
      <c r="M118" s="514"/>
      <c r="N118" s="549"/>
      <c r="Q118" s="301"/>
      <c r="R118" s="301"/>
      <c r="S118" s="301"/>
      <c r="T118" s="301"/>
      <c r="U118" s="301"/>
      <c r="V118" s="301"/>
      <c r="W118" s="301"/>
      <c r="X118" s="301"/>
      <c r="Y118" s="301"/>
      <c r="Z118" s="301"/>
      <c r="AA118" s="301"/>
      <c r="AB118" s="301"/>
      <c r="AC118" s="301"/>
      <c r="AD118" s="301"/>
      <c r="AE118" s="301"/>
      <c r="AF118" s="301"/>
      <c r="AG118" s="301"/>
    </row>
    <row r="119" spans="2:33" ht="18" customHeight="1" thickBot="1" x14ac:dyDescent="0.3">
      <c r="B119" s="1074" t="s">
        <v>17</v>
      </c>
      <c r="C119" s="1075"/>
      <c r="D119" s="1075"/>
      <c r="E119" s="1076"/>
      <c r="F119" s="29"/>
      <c r="G119" s="574"/>
      <c r="H119" s="554" t="e">
        <f>G119/H46</f>
        <v>#DIV/0!</v>
      </c>
      <c r="I119" s="46"/>
      <c r="J119" s="574"/>
      <c r="K119" s="554" t="e">
        <f>J119/K46</f>
        <v>#DIV/0!</v>
      </c>
      <c r="L119" s="56"/>
      <c r="M119" s="514"/>
      <c r="N119" s="549"/>
      <c r="Q119" s="301"/>
      <c r="R119" s="301"/>
      <c r="S119" s="301"/>
      <c r="T119" s="301"/>
      <c r="U119" s="301"/>
      <c r="V119" s="301"/>
      <c r="W119" s="301"/>
      <c r="X119" s="301"/>
      <c r="Y119" s="301"/>
      <c r="Z119" s="301"/>
      <c r="AA119" s="301"/>
      <c r="AB119" s="301"/>
      <c r="AC119" s="301"/>
      <c r="AD119" s="301"/>
      <c r="AE119" s="301"/>
      <c r="AF119" s="301"/>
      <c r="AG119" s="301"/>
    </row>
    <row r="120" spans="2:33" ht="18" customHeight="1" thickBot="1" x14ac:dyDescent="0.3">
      <c r="B120" s="1077" t="s">
        <v>46</v>
      </c>
      <c r="C120" s="1078"/>
      <c r="D120" s="1078"/>
      <c r="E120" s="1079"/>
      <c r="F120" s="29"/>
      <c r="G120" s="555">
        <f>SUM(G117:G119)</f>
        <v>0</v>
      </c>
      <c r="H120" s="556" t="e">
        <f>G120/H46</f>
        <v>#DIV/0!</v>
      </c>
      <c r="I120" s="46"/>
      <c r="J120" s="555">
        <f>SUM(J117:J119)</f>
        <v>0</v>
      </c>
      <c r="K120" s="556" t="e">
        <f>J120/K46</f>
        <v>#DIV/0!</v>
      </c>
      <c r="L120" s="56"/>
      <c r="M120" s="357" t="s">
        <v>348</v>
      </c>
      <c r="N120" s="549"/>
      <c r="Q120" s="301"/>
      <c r="R120" s="301"/>
      <c r="S120" s="301"/>
      <c r="T120" s="301"/>
      <c r="U120" s="301"/>
      <c r="V120" s="301"/>
      <c r="W120" s="301"/>
      <c r="X120" s="301"/>
      <c r="Y120" s="301"/>
      <c r="Z120" s="301"/>
      <c r="AA120" s="301"/>
      <c r="AB120" s="301"/>
      <c r="AC120" s="301"/>
      <c r="AD120" s="301"/>
      <c r="AE120" s="301"/>
      <c r="AF120" s="301"/>
      <c r="AG120" s="301"/>
    </row>
    <row r="121" spans="2:33" ht="6.75" customHeight="1" thickBot="1" x14ac:dyDescent="0.3">
      <c r="B121" s="50"/>
      <c r="C121" s="63"/>
      <c r="D121" s="63"/>
      <c r="E121" s="63"/>
      <c r="F121" s="29"/>
      <c r="G121" s="46"/>
      <c r="H121" s="176"/>
      <c r="I121" s="46"/>
      <c r="J121" s="46"/>
      <c r="K121" s="176"/>
      <c r="L121" s="56"/>
      <c r="M121" s="514"/>
      <c r="N121" s="549"/>
      <c r="Q121" s="301"/>
      <c r="R121" s="301"/>
      <c r="S121" s="301"/>
      <c r="T121" s="301"/>
      <c r="U121" s="301"/>
      <c r="V121" s="301"/>
      <c r="W121" s="301"/>
      <c r="X121" s="301"/>
      <c r="Y121" s="301"/>
      <c r="Z121" s="301"/>
      <c r="AA121" s="301"/>
      <c r="AB121" s="301"/>
      <c r="AC121" s="301"/>
      <c r="AD121" s="301"/>
      <c r="AE121" s="301"/>
      <c r="AF121" s="301"/>
      <c r="AG121" s="301"/>
    </row>
    <row r="122" spans="2:33" ht="18" customHeight="1" thickBot="1" x14ac:dyDescent="0.3">
      <c r="B122" s="1077" t="s">
        <v>18</v>
      </c>
      <c r="C122" s="1078"/>
      <c r="D122" s="1078"/>
      <c r="E122" s="1079"/>
      <c r="F122" s="29"/>
      <c r="G122" s="571"/>
      <c r="H122" s="550" t="e">
        <f>G122/H46</f>
        <v>#DIV/0!</v>
      </c>
      <c r="I122" s="46"/>
      <c r="J122" s="571"/>
      <c r="K122" s="550" t="e">
        <f>J122/K46</f>
        <v>#DIV/0!</v>
      </c>
      <c r="L122" s="56"/>
      <c r="M122" s="357" t="s">
        <v>349</v>
      </c>
      <c r="N122" s="549"/>
      <c r="Q122" s="301"/>
      <c r="R122" s="301"/>
      <c r="S122" s="301"/>
      <c r="T122" s="301"/>
      <c r="U122" s="301"/>
      <c r="V122" s="301"/>
      <c r="W122" s="301"/>
      <c r="X122" s="301"/>
      <c r="Y122" s="301"/>
      <c r="Z122" s="301"/>
      <c r="AA122" s="301"/>
      <c r="AB122" s="301"/>
      <c r="AC122" s="301"/>
      <c r="AD122" s="301"/>
      <c r="AE122" s="301"/>
      <c r="AF122" s="301"/>
      <c r="AG122" s="301"/>
    </row>
    <row r="123" spans="2:33" ht="6" customHeight="1" thickBot="1" x14ac:dyDescent="0.3">
      <c r="B123" s="50"/>
      <c r="C123" s="63"/>
      <c r="D123" s="63"/>
      <c r="E123" s="63"/>
      <c r="F123" s="29"/>
      <c r="G123" s="46"/>
      <c r="H123" s="176"/>
      <c r="I123" s="46"/>
      <c r="J123" s="46"/>
      <c r="K123" s="176"/>
      <c r="L123" s="56"/>
      <c r="M123" s="514"/>
      <c r="N123" s="549"/>
      <c r="Q123" s="301"/>
      <c r="R123" s="301"/>
      <c r="S123" s="301"/>
      <c r="T123" s="301"/>
      <c r="U123" s="301"/>
      <c r="V123" s="301"/>
      <c r="W123" s="301"/>
      <c r="X123" s="301"/>
      <c r="Y123" s="301"/>
      <c r="Z123" s="301"/>
      <c r="AA123" s="301"/>
      <c r="AB123" s="301"/>
      <c r="AC123" s="301"/>
      <c r="AD123" s="301"/>
      <c r="AE123" s="301"/>
      <c r="AF123" s="301"/>
      <c r="AG123" s="301"/>
    </row>
    <row r="124" spans="2:33" ht="18" customHeight="1" x14ac:dyDescent="0.25">
      <c r="B124" s="1080" t="s">
        <v>63</v>
      </c>
      <c r="C124" s="1081"/>
      <c r="D124" s="1081"/>
      <c r="E124" s="1082"/>
      <c r="F124" s="29"/>
      <c r="G124" s="572"/>
      <c r="H124" s="552" t="e">
        <f>G124/H46</f>
        <v>#DIV/0!</v>
      </c>
      <c r="I124" s="46"/>
      <c r="J124" s="572"/>
      <c r="K124" s="552" t="e">
        <f>J124/K46</f>
        <v>#DIV/0!</v>
      </c>
      <c r="L124" s="56"/>
      <c r="M124" s="514"/>
      <c r="N124" s="549"/>
      <c r="Q124" s="301"/>
      <c r="R124" s="301"/>
      <c r="S124" s="301"/>
      <c r="T124" s="301"/>
      <c r="U124" s="301"/>
      <c r="V124" s="301"/>
      <c r="W124" s="301"/>
      <c r="X124" s="301"/>
      <c r="Y124" s="301"/>
      <c r="Z124" s="301"/>
      <c r="AA124" s="301"/>
      <c r="AB124" s="301"/>
      <c r="AC124" s="301"/>
      <c r="AD124" s="301"/>
      <c r="AE124" s="301"/>
      <c r="AF124" s="301"/>
      <c r="AG124" s="301"/>
    </row>
    <row r="125" spans="2:33" ht="18" customHeight="1" x14ac:dyDescent="0.25">
      <c r="B125" s="1074" t="s">
        <v>59</v>
      </c>
      <c r="C125" s="1075"/>
      <c r="D125" s="1075"/>
      <c r="E125" s="1076"/>
      <c r="F125" s="29"/>
      <c r="G125" s="573"/>
      <c r="H125" s="553" t="e">
        <f>G125/H46</f>
        <v>#DIV/0!</v>
      </c>
      <c r="I125" s="46"/>
      <c r="J125" s="573"/>
      <c r="K125" s="553" t="e">
        <f>J125/K46</f>
        <v>#DIV/0!</v>
      </c>
      <c r="L125" s="56"/>
      <c r="M125" s="514"/>
      <c r="N125" s="549"/>
      <c r="Q125" s="301"/>
      <c r="R125" s="301"/>
      <c r="S125" s="301"/>
      <c r="T125" s="301"/>
      <c r="U125" s="301"/>
      <c r="V125" s="301"/>
      <c r="W125" s="301"/>
      <c r="X125" s="301"/>
      <c r="Y125" s="301"/>
      <c r="Z125" s="301"/>
      <c r="AA125" s="301"/>
      <c r="AB125" s="301"/>
      <c r="AC125" s="301"/>
      <c r="AD125" s="301"/>
      <c r="AE125" s="301"/>
      <c r="AF125" s="301"/>
      <c r="AG125" s="301"/>
    </row>
    <row r="126" spans="2:33" ht="18" customHeight="1" x14ac:dyDescent="0.25">
      <c r="B126" s="1074" t="s">
        <v>60</v>
      </c>
      <c r="C126" s="1075"/>
      <c r="D126" s="1075"/>
      <c r="E126" s="1076"/>
      <c r="F126" s="29"/>
      <c r="G126" s="573"/>
      <c r="H126" s="553" t="e">
        <f>G126/H46</f>
        <v>#DIV/0!</v>
      </c>
      <c r="I126" s="46"/>
      <c r="J126" s="573"/>
      <c r="K126" s="553" t="e">
        <f>J126/K46</f>
        <v>#DIV/0!</v>
      </c>
      <c r="L126" s="56"/>
      <c r="M126" s="514"/>
      <c r="N126" s="549"/>
      <c r="Q126" s="301"/>
      <c r="R126" s="301"/>
      <c r="S126" s="301"/>
      <c r="T126" s="301"/>
      <c r="U126" s="301"/>
      <c r="V126" s="301"/>
      <c r="W126" s="301"/>
      <c r="X126" s="301"/>
      <c r="Y126" s="301"/>
      <c r="Z126" s="301"/>
      <c r="AA126" s="301"/>
      <c r="AB126" s="301"/>
      <c r="AC126" s="301"/>
      <c r="AD126" s="301"/>
      <c r="AE126" s="301"/>
      <c r="AF126" s="301"/>
      <c r="AG126" s="301"/>
    </row>
    <row r="127" spans="2:33" ht="18" customHeight="1" x14ac:dyDescent="0.25">
      <c r="B127" s="1074" t="s">
        <v>61</v>
      </c>
      <c r="C127" s="1075"/>
      <c r="D127" s="1075"/>
      <c r="E127" s="1076"/>
      <c r="F127" s="29"/>
      <c r="G127" s="573"/>
      <c r="H127" s="553" t="e">
        <f>G127/H46</f>
        <v>#DIV/0!</v>
      </c>
      <c r="I127" s="46"/>
      <c r="J127" s="573"/>
      <c r="K127" s="553" t="e">
        <f>J127/K46</f>
        <v>#DIV/0!</v>
      </c>
      <c r="L127" s="56"/>
      <c r="M127" s="514"/>
      <c r="N127" s="549"/>
      <c r="Q127" s="301"/>
      <c r="R127" s="301"/>
      <c r="S127" s="301"/>
      <c r="T127" s="301"/>
      <c r="U127" s="301"/>
      <c r="V127" s="301"/>
      <c r="W127" s="301"/>
      <c r="X127" s="301"/>
      <c r="Y127" s="301"/>
      <c r="Z127" s="301"/>
      <c r="AA127" s="301"/>
      <c r="AB127" s="301"/>
      <c r="AC127" s="301"/>
      <c r="AD127" s="301"/>
      <c r="AE127" s="301"/>
      <c r="AF127" s="301"/>
      <c r="AG127" s="301"/>
    </row>
    <row r="128" spans="2:33" ht="18" customHeight="1" x14ac:dyDescent="0.25">
      <c r="B128" s="1074" t="s">
        <v>62</v>
      </c>
      <c r="C128" s="1075"/>
      <c r="D128" s="1075"/>
      <c r="E128" s="1076"/>
      <c r="F128" s="29"/>
      <c r="G128" s="573"/>
      <c r="H128" s="553" t="e">
        <f>G128/H46</f>
        <v>#DIV/0!</v>
      </c>
      <c r="I128" s="46"/>
      <c r="J128" s="573"/>
      <c r="K128" s="553" t="e">
        <f>J128/K46</f>
        <v>#DIV/0!</v>
      </c>
      <c r="L128" s="56"/>
      <c r="M128" s="514"/>
      <c r="N128" s="549"/>
      <c r="Q128" s="301"/>
      <c r="R128" s="301"/>
      <c r="S128" s="301"/>
      <c r="T128" s="301"/>
      <c r="U128" s="301"/>
      <c r="V128" s="301"/>
      <c r="W128" s="301"/>
      <c r="X128" s="301"/>
      <c r="Y128" s="301"/>
      <c r="Z128" s="301"/>
      <c r="AA128" s="301"/>
      <c r="AB128" s="301"/>
      <c r="AC128" s="301"/>
      <c r="AD128" s="301"/>
      <c r="AE128" s="301"/>
      <c r="AF128" s="301"/>
      <c r="AG128" s="301"/>
    </row>
    <row r="129" spans="2:33" ht="18" hidden="1" customHeight="1" x14ac:dyDescent="0.25">
      <c r="B129" s="1083" t="s">
        <v>101</v>
      </c>
      <c r="C129" s="1084"/>
      <c r="D129" s="1084"/>
      <c r="E129" s="1085"/>
      <c r="F129" s="29"/>
      <c r="G129" s="575"/>
      <c r="H129" s="553" t="e">
        <f>G129/H46</f>
        <v>#DIV/0!</v>
      </c>
      <c r="I129" s="46"/>
      <c r="J129" s="575"/>
      <c r="K129" s="553" t="e">
        <f>J129/K46</f>
        <v>#DIV/0!</v>
      </c>
      <c r="L129" s="56"/>
      <c r="M129" s="514"/>
      <c r="N129" s="549"/>
      <c r="Q129" s="301"/>
      <c r="R129" s="301"/>
      <c r="S129" s="301"/>
      <c r="T129" s="301"/>
      <c r="U129" s="301"/>
      <c r="V129" s="301"/>
      <c r="W129" s="301"/>
      <c r="X129" s="301"/>
      <c r="Y129" s="301"/>
      <c r="Z129" s="301"/>
      <c r="AA129" s="301"/>
      <c r="AB129" s="301"/>
      <c r="AC129" s="301"/>
      <c r="AD129" s="301"/>
      <c r="AE129" s="301"/>
      <c r="AF129" s="301"/>
      <c r="AG129" s="301"/>
    </row>
    <row r="130" spans="2:33" ht="18" customHeight="1" thickBot="1" x14ac:dyDescent="0.3">
      <c r="B130" s="1074" t="s">
        <v>45</v>
      </c>
      <c r="C130" s="1075"/>
      <c r="D130" s="1075"/>
      <c r="E130" s="1076"/>
      <c r="F130" s="29"/>
      <c r="G130" s="574"/>
      <c r="H130" s="554" t="e">
        <f>G130/H46</f>
        <v>#DIV/0!</v>
      </c>
      <c r="I130" s="46"/>
      <c r="J130" s="574"/>
      <c r="K130" s="554" t="e">
        <f>J130/K46</f>
        <v>#DIV/0!</v>
      </c>
      <c r="L130" s="56"/>
      <c r="M130" s="514"/>
      <c r="N130" s="549"/>
      <c r="Q130" s="301"/>
      <c r="R130" s="301"/>
      <c r="S130" s="301"/>
      <c r="T130" s="301"/>
      <c r="U130" s="301"/>
      <c r="V130" s="301"/>
      <c r="W130" s="301"/>
      <c r="X130" s="301"/>
      <c r="Y130" s="301"/>
      <c r="Z130" s="301"/>
      <c r="AA130" s="301"/>
      <c r="AB130" s="301"/>
      <c r="AC130" s="301"/>
      <c r="AD130" s="301"/>
      <c r="AE130" s="301"/>
      <c r="AF130" s="301"/>
      <c r="AG130" s="301"/>
    </row>
    <row r="131" spans="2:33" ht="18" customHeight="1" thickBot="1" x14ac:dyDescent="0.3">
      <c r="B131" s="1077" t="s">
        <v>58</v>
      </c>
      <c r="C131" s="1078"/>
      <c r="D131" s="1078"/>
      <c r="E131" s="1079"/>
      <c r="F131" s="29"/>
      <c r="G131" s="555">
        <f>SUM(G124:G130)</f>
        <v>0</v>
      </c>
      <c r="H131" s="556" t="e">
        <f>G131/H46</f>
        <v>#DIV/0!</v>
      </c>
      <c r="I131" s="46"/>
      <c r="J131" s="555">
        <f>SUM(J124:J130)</f>
        <v>0</v>
      </c>
      <c r="K131" s="556" t="e">
        <f>J131/K46</f>
        <v>#DIV/0!</v>
      </c>
      <c r="L131" s="56"/>
      <c r="M131" s="357" t="s">
        <v>350</v>
      </c>
      <c r="N131" s="549"/>
      <c r="Q131" s="301"/>
      <c r="R131" s="301"/>
      <c r="S131" s="301"/>
      <c r="T131" s="301"/>
      <c r="U131" s="301"/>
      <c r="V131" s="301"/>
      <c r="W131" s="301"/>
      <c r="X131" s="301"/>
      <c r="Y131" s="301"/>
      <c r="Z131" s="301"/>
      <c r="AA131" s="301"/>
      <c r="AB131" s="301"/>
      <c r="AC131" s="301"/>
      <c r="AD131" s="301"/>
      <c r="AE131" s="301"/>
      <c r="AF131" s="301"/>
      <c r="AG131" s="301"/>
    </row>
    <row r="132" spans="2:33" ht="6" customHeight="1" thickBot="1" x14ac:dyDescent="0.3">
      <c r="B132" s="50"/>
      <c r="C132" s="63"/>
      <c r="D132" s="63"/>
      <c r="E132" s="63"/>
      <c r="F132" s="29"/>
      <c r="G132" s="46"/>
      <c r="H132" s="176"/>
      <c r="I132" s="46"/>
      <c r="J132" s="46"/>
      <c r="K132" s="176"/>
      <c r="L132" s="56"/>
      <c r="M132" s="514"/>
      <c r="N132" s="549"/>
      <c r="Q132" s="301"/>
      <c r="R132" s="301"/>
      <c r="S132" s="301"/>
      <c r="T132" s="301"/>
      <c r="U132" s="301"/>
      <c r="V132" s="301"/>
      <c r="W132" s="301"/>
      <c r="X132" s="301"/>
      <c r="Y132" s="301"/>
      <c r="Z132" s="301"/>
      <c r="AA132" s="301"/>
      <c r="AB132" s="301"/>
      <c r="AC132" s="301"/>
      <c r="AD132" s="301"/>
      <c r="AE132" s="301"/>
      <c r="AF132" s="301"/>
      <c r="AG132" s="301"/>
    </row>
    <row r="133" spans="2:33" ht="18" customHeight="1" thickBot="1" x14ac:dyDescent="0.3">
      <c r="B133" s="1077" t="s">
        <v>64</v>
      </c>
      <c r="C133" s="1078"/>
      <c r="D133" s="1078"/>
      <c r="E133" s="1079"/>
      <c r="F133" s="29"/>
      <c r="G133" s="571"/>
      <c r="H133" s="550" t="e">
        <f>G133/H46</f>
        <v>#DIV/0!</v>
      </c>
      <c r="I133" s="46"/>
      <c r="J133" s="571"/>
      <c r="K133" s="550" t="e">
        <f>J133/K46</f>
        <v>#DIV/0!</v>
      </c>
      <c r="L133" s="56"/>
      <c r="M133" s="357" t="s">
        <v>351</v>
      </c>
      <c r="N133" s="549"/>
      <c r="Q133" s="301"/>
      <c r="R133" s="301"/>
      <c r="S133" s="301"/>
      <c r="T133" s="301"/>
      <c r="U133" s="301"/>
      <c r="V133" s="301"/>
      <c r="W133" s="301"/>
      <c r="X133" s="301"/>
      <c r="Y133" s="301"/>
      <c r="Z133" s="301"/>
      <c r="AA133" s="301"/>
      <c r="AB133" s="301"/>
      <c r="AC133" s="301"/>
      <c r="AD133" s="301"/>
      <c r="AE133" s="301"/>
      <c r="AF133" s="301"/>
      <c r="AG133" s="301"/>
    </row>
    <row r="134" spans="2:33" ht="6.75" customHeight="1" thickBot="1" x14ac:dyDescent="0.3">
      <c r="B134" s="50"/>
      <c r="C134" s="63"/>
      <c r="D134" s="63"/>
      <c r="E134" s="63"/>
      <c r="F134" s="29"/>
      <c r="G134" s="46"/>
      <c r="H134" s="176"/>
      <c r="I134" s="46"/>
      <c r="J134" s="46"/>
      <c r="K134" s="176"/>
      <c r="L134" s="56"/>
      <c r="M134" s="514"/>
      <c r="N134" s="549"/>
      <c r="Q134" s="301"/>
      <c r="R134" s="301"/>
      <c r="S134" s="301"/>
      <c r="T134" s="301"/>
      <c r="U134" s="301"/>
      <c r="V134" s="301"/>
      <c r="W134" s="301"/>
      <c r="X134" s="301"/>
      <c r="Y134" s="301"/>
      <c r="Z134" s="301"/>
      <c r="AA134" s="301"/>
      <c r="AB134" s="301"/>
      <c r="AC134" s="301"/>
      <c r="AD134" s="301"/>
      <c r="AE134" s="301"/>
      <c r="AF134" s="301"/>
      <c r="AG134" s="301"/>
    </row>
    <row r="135" spans="2:33" ht="18" customHeight="1" x14ac:dyDescent="0.25">
      <c r="B135" s="1080" t="s">
        <v>102</v>
      </c>
      <c r="C135" s="1081"/>
      <c r="D135" s="1081"/>
      <c r="E135" s="1082"/>
      <c r="F135" s="29"/>
      <c r="G135" s="572"/>
      <c r="H135" s="552" t="e">
        <f>G135/H46</f>
        <v>#DIV/0!</v>
      </c>
      <c r="I135" s="46"/>
      <c r="J135" s="572"/>
      <c r="K135" s="552" t="e">
        <f>J135/K46</f>
        <v>#DIV/0!</v>
      </c>
      <c r="L135" s="56"/>
      <c r="M135" s="514"/>
      <c r="N135" s="549"/>
      <c r="Q135" s="301"/>
      <c r="R135" s="301"/>
      <c r="S135" s="301"/>
      <c r="T135" s="301"/>
      <c r="U135" s="301"/>
      <c r="V135" s="301"/>
      <c r="W135" s="301"/>
      <c r="X135" s="301"/>
      <c r="Y135" s="301"/>
      <c r="Z135" s="301"/>
      <c r="AA135" s="301"/>
      <c r="AB135" s="301"/>
      <c r="AC135" s="301"/>
      <c r="AD135" s="301"/>
      <c r="AE135" s="301"/>
      <c r="AF135" s="301"/>
      <c r="AG135" s="301"/>
    </row>
    <row r="136" spans="2:33" ht="18" customHeight="1" x14ac:dyDescent="0.25">
      <c r="B136" s="1074" t="s">
        <v>103</v>
      </c>
      <c r="C136" s="1075"/>
      <c r="D136" s="1075"/>
      <c r="E136" s="1076"/>
      <c r="F136" s="29"/>
      <c r="G136" s="573"/>
      <c r="H136" s="553" t="e">
        <f>G136/H46</f>
        <v>#DIV/0!</v>
      </c>
      <c r="I136" s="46"/>
      <c r="J136" s="573"/>
      <c r="K136" s="553" t="e">
        <f>J136/K46</f>
        <v>#DIV/0!</v>
      </c>
      <c r="L136" s="56"/>
      <c r="M136" s="514"/>
      <c r="N136" s="549"/>
      <c r="Q136" s="301"/>
      <c r="R136" s="301"/>
      <c r="S136" s="301"/>
      <c r="T136" s="301"/>
      <c r="U136" s="301"/>
      <c r="V136" s="301"/>
      <c r="W136" s="301"/>
      <c r="X136" s="301"/>
      <c r="Y136" s="301"/>
      <c r="Z136" s="301"/>
      <c r="AA136" s="301"/>
      <c r="AB136" s="301"/>
      <c r="AC136" s="301"/>
      <c r="AD136" s="301"/>
      <c r="AE136" s="301"/>
      <c r="AF136" s="301"/>
      <c r="AG136" s="301"/>
    </row>
    <row r="137" spans="2:33" ht="18" customHeight="1" thickBot="1" x14ac:dyDescent="0.3">
      <c r="B137" s="1074" t="s">
        <v>104</v>
      </c>
      <c r="C137" s="1075"/>
      <c r="D137" s="1075"/>
      <c r="E137" s="1076"/>
      <c r="F137" s="29"/>
      <c r="G137" s="574"/>
      <c r="H137" s="554" t="e">
        <f>G137/H46</f>
        <v>#DIV/0!</v>
      </c>
      <c r="I137" s="46"/>
      <c r="J137" s="574"/>
      <c r="K137" s="554" t="e">
        <f>J137/K46</f>
        <v>#DIV/0!</v>
      </c>
      <c r="L137" s="56"/>
      <c r="M137" s="514"/>
      <c r="N137" s="549"/>
      <c r="Q137" s="301"/>
      <c r="R137" s="301"/>
      <c r="S137" s="301"/>
      <c r="T137" s="301"/>
      <c r="U137" s="301"/>
      <c r="V137" s="301"/>
      <c r="W137" s="301"/>
      <c r="X137" s="301"/>
      <c r="Y137" s="301"/>
      <c r="Z137" s="301"/>
      <c r="AA137" s="301"/>
      <c r="AB137" s="301"/>
      <c r="AC137" s="301"/>
      <c r="AD137" s="301"/>
      <c r="AE137" s="301"/>
      <c r="AF137" s="301"/>
      <c r="AG137" s="301"/>
    </row>
    <row r="138" spans="2:33" ht="18" customHeight="1" thickBot="1" x14ac:dyDescent="0.3">
      <c r="B138" s="1077" t="s">
        <v>65</v>
      </c>
      <c r="C138" s="1078"/>
      <c r="D138" s="1078"/>
      <c r="E138" s="1079"/>
      <c r="F138" s="29"/>
      <c r="G138" s="555">
        <f>SUM(G135:G137)</f>
        <v>0</v>
      </c>
      <c r="H138" s="556" t="e">
        <f>G138/H46</f>
        <v>#DIV/0!</v>
      </c>
      <c r="I138" s="46"/>
      <c r="J138" s="555">
        <f>SUM(J135:J137)</f>
        <v>0</v>
      </c>
      <c r="K138" s="556" t="e">
        <f>J138/K46</f>
        <v>#DIV/0!</v>
      </c>
      <c r="L138" s="56"/>
      <c r="M138" s="357" t="s">
        <v>352</v>
      </c>
      <c r="N138" s="549"/>
      <c r="Q138" s="301"/>
      <c r="R138" s="301"/>
      <c r="S138" s="301"/>
      <c r="T138" s="301"/>
      <c r="U138" s="301"/>
      <c r="V138" s="301"/>
      <c r="W138" s="301"/>
      <c r="X138" s="301"/>
      <c r="Y138" s="301"/>
      <c r="Z138" s="301"/>
      <c r="AA138" s="301"/>
      <c r="AB138" s="301"/>
      <c r="AC138" s="301"/>
      <c r="AD138" s="301"/>
      <c r="AE138" s="301"/>
      <c r="AF138" s="301"/>
      <c r="AG138" s="301"/>
    </row>
    <row r="139" spans="2:33" ht="6.75" customHeight="1" thickBot="1" x14ac:dyDescent="0.3">
      <c r="B139" s="42"/>
      <c r="C139" s="42"/>
      <c r="D139" s="42"/>
      <c r="E139" s="42"/>
      <c r="F139" s="27"/>
      <c r="G139" s="394"/>
      <c r="H139" s="551"/>
      <c r="I139" s="98"/>
      <c r="J139" s="394"/>
      <c r="K139" s="551"/>
      <c r="M139" s="514"/>
      <c r="N139" s="549"/>
      <c r="Q139" s="301"/>
      <c r="R139" s="301"/>
      <c r="S139" s="301"/>
      <c r="T139" s="301"/>
      <c r="U139" s="301"/>
      <c r="V139" s="301"/>
      <c r="W139" s="301"/>
      <c r="X139" s="301"/>
      <c r="Y139" s="301"/>
      <c r="Z139" s="301"/>
      <c r="AA139" s="301"/>
      <c r="AB139" s="301"/>
      <c r="AC139" s="301"/>
      <c r="AD139" s="301"/>
      <c r="AE139" s="301"/>
      <c r="AF139" s="301"/>
      <c r="AG139" s="301"/>
    </row>
    <row r="140" spans="2:33" ht="18" customHeight="1" thickBot="1" x14ac:dyDescent="0.3">
      <c r="B140" s="1077" t="s">
        <v>66</v>
      </c>
      <c r="C140" s="1078"/>
      <c r="D140" s="1078"/>
      <c r="E140" s="1079"/>
      <c r="F140" s="29"/>
      <c r="G140" s="571"/>
      <c r="H140" s="550" t="e">
        <f>G140/H46</f>
        <v>#DIV/0!</v>
      </c>
      <c r="I140" s="46"/>
      <c r="J140" s="571"/>
      <c r="K140" s="550" t="e">
        <f>J140/K46</f>
        <v>#DIV/0!</v>
      </c>
      <c r="L140" s="56"/>
      <c r="M140" s="357" t="s">
        <v>353</v>
      </c>
      <c r="N140" s="549"/>
      <c r="Q140" s="301"/>
      <c r="R140" s="301"/>
      <c r="S140" s="301"/>
      <c r="T140" s="301"/>
      <c r="U140" s="301"/>
      <c r="V140" s="301"/>
      <c r="W140" s="301"/>
      <c r="X140" s="301"/>
      <c r="Y140" s="301"/>
      <c r="Z140" s="301"/>
      <c r="AA140" s="301"/>
      <c r="AB140" s="301"/>
      <c r="AC140" s="301"/>
      <c r="AD140" s="301"/>
      <c r="AE140" s="301"/>
      <c r="AF140" s="301"/>
      <c r="AG140" s="301"/>
    </row>
    <row r="141" spans="2:33" ht="6.75" customHeight="1" thickBot="1" x14ac:dyDescent="0.3">
      <c r="B141" s="42"/>
      <c r="C141" s="42"/>
      <c r="D141" s="42"/>
      <c r="E141" s="42"/>
      <c r="F141" s="27"/>
      <c r="G141" s="394"/>
      <c r="H141" s="551"/>
      <c r="I141" s="98"/>
      <c r="J141" s="394"/>
      <c r="K141" s="551"/>
      <c r="M141" s="514"/>
      <c r="N141" s="549"/>
      <c r="Q141" s="301"/>
      <c r="R141" s="301"/>
      <c r="S141" s="301"/>
      <c r="T141" s="301"/>
      <c r="U141" s="301"/>
      <c r="V141" s="301"/>
      <c r="W141" s="301"/>
      <c r="X141" s="301"/>
      <c r="Y141" s="301"/>
      <c r="Z141" s="301"/>
      <c r="AA141" s="301"/>
      <c r="AB141" s="301"/>
      <c r="AC141" s="301"/>
      <c r="AD141" s="301"/>
      <c r="AE141" s="301"/>
      <c r="AF141" s="301"/>
      <c r="AG141" s="301"/>
    </row>
    <row r="142" spans="2:33" ht="18" customHeight="1" thickBot="1" x14ac:dyDescent="0.3">
      <c r="B142" s="1077" t="s">
        <v>337</v>
      </c>
      <c r="C142" s="1078"/>
      <c r="D142" s="1078"/>
      <c r="E142" s="1079"/>
      <c r="F142" s="29"/>
      <c r="G142" s="571"/>
      <c r="H142" s="550" t="e">
        <f>G142/H46</f>
        <v>#DIV/0!</v>
      </c>
      <c r="I142" s="46"/>
      <c r="J142" s="571"/>
      <c r="K142" s="550" t="e">
        <f>J142/K46</f>
        <v>#DIV/0!</v>
      </c>
      <c r="L142" s="56"/>
      <c r="M142" s="357" t="s">
        <v>355</v>
      </c>
      <c r="N142" s="549"/>
      <c r="Q142" s="301"/>
      <c r="R142" s="301"/>
      <c r="S142" s="301"/>
      <c r="T142" s="301"/>
      <c r="U142" s="301"/>
      <c r="V142" s="301"/>
      <c r="W142" s="301"/>
      <c r="X142" s="301"/>
      <c r="Y142" s="301"/>
      <c r="Z142" s="301"/>
      <c r="AA142" s="301"/>
      <c r="AB142" s="301"/>
      <c r="AC142" s="301"/>
      <c r="AD142" s="301"/>
      <c r="AE142" s="301"/>
      <c r="AF142" s="301"/>
      <c r="AG142" s="301"/>
    </row>
    <row r="143" spans="2:33" s="31" customFormat="1" ht="17.25" customHeight="1" thickBot="1" x14ac:dyDescent="0.3">
      <c r="B143" s="557" t="s">
        <v>338</v>
      </c>
      <c r="C143" s="130"/>
      <c r="D143" s="130"/>
      <c r="E143" s="130"/>
      <c r="F143" s="49"/>
      <c r="G143" s="558"/>
      <c r="H143" s="559"/>
      <c r="I143" s="560"/>
      <c r="J143" s="558"/>
      <c r="K143" s="559"/>
      <c r="M143" s="518"/>
      <c r="N143" s="561"/>
      <c r="Q143" s="303"/>
      <c r="R143" s="303"/>
      <c r="S143" s="303"/>
      <c r="T143" s="303"/>
      <c r="U143" s="303"/>
      <c r="V143" s="303"/>
      <c r="W143" s="303"/>
      <c r="X143" s="303"/>
      <c r="Y143" s="303"/>
      <c r="Z143" s="303"/>
      <c r="AA143" s="303"/>
      <c r="AB143" s="303"/>
      <c r="AC143" s="303"/>
      <c r="AD143" s="303"/>
      <c r="AE143" s="303"/>
      <c r="AF143" s="303"/>
      <c r="AG143" s="303"/>
    </row>
    <row r="144" spans="2:33" ht="18" customHeight="1" x14ac:dyDescent="0.25">
      <c r="B144" s="1080" t="s">
        <v>19</v>
      </c>
      <c r="C144" s="1081"/>
      <c r="D144" s="1081"/>
      <c r="E144" s="1082"/>
      <c r="F144" s="29"/>
      <c r="G144" s="572"/>
      <c r="H144" s="552" t="e">
        <f>G144/H46</f>
        <v>#DIV/0!</v>
      </c>
      <c r="I144" s="46"/>
      <c r="J144" s="572"/>
      <c r="K144" s="552" t="e">
        <f>J144/K46</f>
        <v>#DIV/0!</v>
      </c>
      <c r="L144" s="56"/>
      <c r="M144" s="514"/>
      <c r="N144" s="549"/>
      <c r="Q144" s="301"/>
      <c r="R144" s="301"/>
      <c r="S144" s="301"/>
      <c r="T144" s="301"/>
      <c r="U144" s="301"/>
      <c r="V144" s="301"/>
      <c r="W144" s="301"/>
      <c r="X144" s="301"/>
      <c r="Y144" s="301"/>
      <c r="Z144" s="301"/>
      <c r="AA144" s="301"/>
      <c r="AB144" s="301"/>
      <c r="AC144" s="301"/>
      <c r="AD144" s="301"/>
      <c r="AE144" s="301"/>
      <c r="AF144" s="301"/>
      <c r="AG144" s="301"/>
    </row>
    <row r="145" spans="2:33" ht="18" customHeight="1" x14ac:dyDescent="0.25">
      <c r="B145" s="1074" t="s">
        <v>20</v>
      </c>
      <c r="C145" s="1075"/>
      <c r="D145" s="1075"/>
      <c r="E145" s="1076"/>
      <c r="F145" s="29"/>
      <c r="G145" s="573"/>
      <c r="H145" s="553" t="e">
        <f>G145/H46</f>
        <v>#DIV/0!</v>
      </c>
      <c r="I145" s="46"/>
      <c r="J145" s="573"/>
      <c r="K145" s="553" t="e">
        <f>J145/K46</f>
        <v>#DIV/0!</v>
      </c>
      <c r="L145" s="56"/>
      <c r="M145" s="514"/>
      <c r="N145" s="549"/>
      <c r="Q145" s="301"/>
      <c r="R145" s="301"/>
      <c r="S145" s="301"/>
      <c r="T145" s="301"/>
      <c r="U145" s="301"/>
      <c r="V145" s="301"/>
      <c r="W145" s="301"/>
      <c r="X145" s="301"/>
      <c r="Y145" s="301"/>
      <c r="Z145" s="301"/>
      <c r="AA145" s="301"/>
      <c r="AB145" s="301"/>
      <c r="AC145" s="301"/>
      <c r="AD145" s="301"/>
      <c r="AE145" s="301"/>
      <c r="AF145" s="301"/>
      <c r="AG145" s="301"/>
    </row>
    <row r="146" spans="2:33" ht="18" customHeight="1" thickBot="1" x14ac:dyDescent="0.3">
      <c r="B146" s="1074" t="s">
        <v>21</v>
      </c>
      <c r="C146" s="1075"/>
      <c r="D146" s="1075"/>
      <c r="E146" s="1076"/>
      <c r="F146" s="29"/>
      <c r="G146" s="574"/>
      <c r="H146" s="554" t="e">
        <f>G146/H46</f>
        <v>#DIV/0!</v>
      </c>
      <c r="I146" s="46"/>
      <c r="J146" s="574"/>
      <c r="K146" s="554" t="e">
        <f>J146/K46</f>
        <v>#DIV/0!</v>
      </c>
      <c r="L146" s="56"/>
      <c r="M146" s="514"/>
      <c r="N146" s="549"/>
      <c r="Q146" s="301"/>
      <c r="R146" s="301"/>
      <c r="S146" s="301"/>
      <c r="T146" s="301"/>
      <c r="U146" s="301"/>
      <c r="V146" s="301"/>
      <c r="W146" s="301"/>
      <c r="X146" s="301"/>
      <c r="Y146" s="301"/>
      <c r="Z146" s="301"/>
      <c r="AA146" s="301"/>
      <c r="AB146" s="301"/>
      <c r="AC146" s="301"/>
      <c r="AD146" s="301"/>
      <c r="AE146" s="301"/>
      <c r="AF146" s="301"/>
      <c r="AG146" s="301"/>
    </row>
    <row r="147" spans="2:33" ht="18" customHeight="1" thickBot="1" x14ac:dyDescent="0.3">
      <c r="B147" s="1077" t="s">
        <v>364</v>
      </c>
      <c r="C147" s="1078"/>
      <c r="D147" s="1078"/>
      <c r="E147" s="1079"/>
      <c r="F147" s="29"/>
      <c r="G147" s="555">
        <f>SUM(G144:G146)</f>
        <v>0</v>
      </c>
      <c r="H147" s="556" t="e">
        <f>G147/H46</f>
        <v>#DIV/0!</v>
      </c>
      <c r="I147" s="46"/>
      <c r="J147" s="555">
        <f>SUM(J144:J146)</f>
        <v>0</v>
      </c>
      <c r="K147" s="556" t="e">
        <f>J147/K46</f>
        <v>#DIV/0!</v>
      </c>
      <c r="L147" s="56"/>
      <c r="M147" s="357" t="s">
        <v>354</v>
      </c>
      <c r="N147" s="549"/>
      <c r="Q147" s="301"/>
      <c r="R147" s="301"/>
      <c r="S147" s="301"/>
      <c r="T147" s="301"/>
      <c r="U147" s="301"/>
      <c r="V147" s="301"/>
      <c r="W147" s="301"/>
      <c r="X147" s="301"/>
      <c r="Y147" s="301"/>
      <c r="Z147" s="301"/>
      <c r="AA147" s="301"/>
      <c r="AB147" s="301"/>
      <c r="AC147" s="301"/>
      <c r="AD147" s="301"/>
      <c r="AE147" s="301"/>
      <c r="AF147" s="301"/>
      <c r="AG147" s="301"/>
    </row>
    <row r="148" spans="2:33" ht="6" customHeight="1" thickBot="1" x14ac:dyDescent="0.3">
      <c r="B148" s="42"/>
      <c r="C148" s="42"/>
      <c r="D148" s="42"/>
      <c r="E148" s="42"/>
      <c r="F148" s="27"/>
      <c r="G148" s="396"/>
      <c r="H148" s="551"/>
      <c r="I148" s="98"/>
      <c r="J148" s="396"/>
      <c r="K148" s="551"/>
      <c r="M148" s="514"/>
      <c r="N148" s="549"/>
      <c r="Q148" s="301"/>
      <c r="R148" s="301"/>
      <c r="S148" s="301"/>
      <c r="T148" s="301"/>
      <c r="U148" s="301"/>
      <c r="V148" s="301"/>
      <c r="W148" s="301"/>
      <c r="X148" s="301"/>
      <c r="Y148" s="301"/>
      <c r="Z148" s="301"/>
      <c r="AA148" s="301"/>
      <c r="AB148" s="301"/>
      <c r="AC148" s="301"/>
      <c r="AD148" s="301"/>
      <c r="AE148" s="301"/>
      <c r="AF148" s="301"/>
      <c r="AG148" s="301"/>
    </row>
    <row r="149" spans="2:33" ht="18" customHeight="1" thickBot="1" x14ac:dyDescent="0.3">
      <c r="B149" s="1077" t="s">
        <v>47</v>
      </c>
      <c r="C149" s="1078"/>
      <c r="D149" s="1078"/>
      <c r="E149" s="1079"/>
      <c r="F149" s="29"/>
      <c r="G149" s="571"/>
      <c r="H149" s="550" t="e">
        <f>G149/H46</f>
        <v>#DIV/0!</v>
      </c>
      <c r="I149" s="46"/>
      <c r="J149" s="571"/>
      <c r="K149" s="550" t="e">
        <f>J149/K46</f>
        <v>#DIV/0!</v>
      </c>
      <c r="L149" s="56"/>
      <c r="M149" s="357" t="s">
        <v>512</v>
      </c>
      <c r="N149" s="562"/>
      <c r="O149" s="562"/>
      <c r="P149" s="562"/>
      <c r="Q149" s="304"/>
      <c r="R149" s="304"/>
      <c r="S149" s="301"/>
      <c r="T149" s="301"/>
      <c r="U149" s="301"/>
      <c r="V149" s="301"/>
      <c r="W149" s="301"/>
      <c r="X149" s="301"/>
      <c r="Y149" s="301"/>
      <c r="Z149" s="301"/>
      <c r="AA149" s="301"/>
      <c r="AB149" s="301"/>
      <c r="AC149" s="301"/>
      <c r="AD149" s="301"/>
      <c r="AE149" s="301"/>
      <c r="AF149" s="301"/>
      <c r="AG149" s="301"/>
    </row>
    <row r="150" spans="2:33" ht="6.75" customHeight="1" thickBot="1" x14ac:dyDescent="0.3">
      <c r="B150" s="42"/>
      <c r="C150" s="42"/>
      <c r="D150" s="42"/>
      <c r="E150" s="42"/>
      <c r="F150" s="27"/>
      <c r="G150" s="396"/>
      <c r="H150" s="551"/>
      <c r="I150" s="98"/>
      <c r="J150" s="563"/>
      <c r="K150" s="551"/>
      <c r="M150" s="514"/>
      <c r="N150" s="562"/>
      <c r="O150" s="562"/>
      <c r="P150" s="562"/>
      <c r="Q150" s="304"/>
      <c r="R150" s="304"/>
      <c r="S150" s="301"/>
      <c r="T150" s="301"/>
      <c r="U150" s="301"/>
      <c r="V150" s="301"/>
      <c r="W150" s="301"/>
      <c r="X150" s="301"/>
      <c r="Y150" s="301"/>
      <c r="Z150" s="301"/>
      <c r="AA150" s="301"/>
      <c r="AB150" s="301"/>
      <c r="AC150" s="301"/>
      <c r="AD150" s="301"/>
      <c r="AE150" s="301"/>
      <c r="AF150" s="301"/>
      <c r="AG150" s="301"/>
    </row>
    <row r="151" spans="2:33" ht="18" customHeight="1" thickBot="1" x14ac:dyDescent="0.3">
      <c r="B151" s="1077" t="s">
        <v>620</v>
      </c>
      <c r="C151" s="1078"/>
      <c r="D151" s="1078"/>
      <c r="E151" s="1079"/>
      <c r="F151" s="29"/>
      <c r="G151" s="364"/>
      <c r="H151" s="176"/>
      <c r="I151" s="46"/>
      <c r="J151" s="363" t="e">
        <f>Berechnungsmuster!G49*Berechnungsmuster!D49</f>
        <v>#DIV/0!</v>
      </c>
      <c r="K151" s="550" t="e">
        <f>J151/K46</f>
        <v>#DIV/0!</v>
      </c>
      <c r="L151" s="56"/>
      <c r="M151" s="357"/>
      <c r="N151" s="562"/>
      <c r="O151" s="562"/>
      <c r="P151" s="562"/>
      <c r="Q151" s="304"/>
      <c r="R151" s="304"/>
      <c r="S151" s="301"/>
      <c r="T151" s="301"/>
      <c r="U151" s="301"/>
      <c r="V151" s="301"/>
      <c r="W151" s="301"/>
      <c r="X151" s="301"/>
      <c r="Y151" s="301"/>
      <c r="Z151" s="301"/>
      <c r="AA151" s="301"/>
      <c r="AB151" s="301"/>
      <c r="AC151" s="301"/>
      <c r="AD151" s="301"/>
      <c r="AE151" s="301"/>
      <c r="AF151" s="301"/>
      <c r="AG151" s="301"/>
    </row>
    <row r="152" spans="2:33" ht="13.5" customHeight="1" thickBot="1" x14ac:dyDescent="0.3">
      <c r="B152" s="65"/>
      <c r="C152" s="65"/>
      <c r="D152" s="65"/>
      <c r="E152" s="65"/>
      <c r="F152" s="65"/>
      <c r="G152" s="62"/>
      <c r="H152" s="62"/>
      <c r="I152" s="46"/>
      <c r="J152" s="62"/>
      <c r="K152" s="62"/>
      <c r="L152" s="27"/>
      <c r="M152" s="510"/>
      <c r="N152" s="562"/>
      <c r="O152" s="562"/>
      <c r="P152" s="562"/>
      <c r="Q152" s="304"/>
      <c r="R152" s="304"/>
      <c r="S152" s="301"/>
      <c r="T152" s="301"/>
      <c r="U152" s="301"/>
      <c r="V152" s="301"/>
      <c r="W152" s="301"/>
      <c r="X152" s="301"/>
      <c r="Y152" s="301"/>
      <c r="Z152" s="301"/>
      <c r="AA152" s="301"/>
      <c r="AB152" s="301"/>
      <c r="AC152" s="301"/>
      <c r="AD152" s="301"/>
      <c r="AE152" s="301"/>
      <c r="AF152" s="301"/>
      <c r="AG152" s="301"/>
    </row>
    <row r="153" spans="2:33" ht="27.75" customHeight="1" thickBot="1" x14ac:dyDescent="0.3">
      <c r="B153" s="44"/>
      <c r="C153" s="44"/>
      <c r="E153" s="45" t="s">
        <v>185</v>
      </c>
      <c r="F153" s="29"/>
      <c r="G153" s="383">
        <f>G111+G113+G115+G120+G122+G131+G133+G138+G140+G142+G147+G149</f>
        <v>0</v>
      </c>
      <c r="H153" s="381" t="e">
        <f>G153/H46</f>
        <v>#DIV/0!</v>
      </c>
      <c r="I153" s="98"/>
      <c r="J153" s="383" t="e">
        <f>J111+J113+J115+J120+J122+J131+J133+J138+J140+J142+J147+J149+J151</f>
        <v>#DIV/0!</v>
      </c>
      <c r="K153" s="381" t="e">
        <f>J153/K46</f>
        <v>#DIV/0!</v>
      </c>
      <c r="L153" s="56"/>
      <c r="M153" s="515"/>
      <c r="N153" s="562"/>
      <c r="O153" s="562"/>
      <c r="P153" s="562"/>
      <c r="Q153" s="304"/>
      <c r="R153" s="304"/>
      <c r="S153" s="301"/>
      <c r="T153" s="301"/>
      <c r="U153" s="301"/>
      <c r="V153" s="301"/>
      <c r="W153" s="301"/>
      <c r="X153" s="301"/>
      <c r="Y153" s="301"/>
      <c r="Z153" s="301"/>
      <c r="AA153" s="301"/>
      <c r="AB153" s="301"/>
      <c r="AC153" s="301"/>
      <c r="AD153" s="301"/>
      <c r="AE153" s="301"/>
      <c r="AF153" s="301"/>
      <c r="AG153" s="301"/>
    </row>
    <row r="154" spans="2:33" ht="13.5" customHeight="1" x14ac:dyDescent="0.25">
      <c r="B154" s="65"/>
      <c r="C154" s="65"/>
      <c r="D154" s="65"/>
      <c r="E154" s="65"/>
      <c r="F154" s="65"/>
      <c r="G154" s="65"/>
      <c r="H154" s="65"/>
      <c r="I154" s="29"/>
      <c r="J154" s="66"/>
      <c r="K154" s="27"/>
      <c r="L154" s="27"/>
      <c r="M154" s="511"/>
      <c r="Q154" s="301"/>
      <c r="R154" s="301"/>
      <c r="S154" s="301"/>
      <c r="T154" s="301"/>
      <c r="U154" s="301"/>
      <c r="V154" s="301"/>
      <c r="W154" s="301"/>
      <c r="X154" s="301"/>
      <c r="Y154" s="301"/>
      <c r="Z154" s="301"/>
      <c r="AA154" s="301"/>
      <c r="AB154" s="301"/>
      <c r="AC154" s="301"/>
      <c r="AD154" s="301"/>
      <c r="AE154" s="301"/>
      <c r="AF154" s="301"/>
      <c r="AG154" s="301"/>
    </row>
    <row r="155" spans="2:33" ht="13.5" customHeight="1" x14ac:dyDescent="0.25">
      <c r="B155" s="65"/>
      <c r="C155" s="65"/>
      <c r="D155" s="65"/>
      <c r="E155" s="65"/>
      <c r="F155" s="65"/>
      <c r="G155" s="65"/>
      <c r="H155" s="65"/>
      <c r="I155" s="29"/>
      <c r="J155" s="66"/>
      <c r="K155" s="27"/>
      <c r="L155" s="27"/>
      <c r="M155" s="511"/>
      <c r="Q155" s="301"/>
      <c r="R155" s="301"/>
      <c r="S155" s="301"/>
      <c r="T155" s="301"/>
      <c r="U155" s="301"/>
      <c r="V155" s="301"/>
      <c r="W155" s="301"/>
      <c r="X155" s="301"/>
      <c r="Y155" s="301"/>
      <c r="Z155" s="301"/>
      <c r="AA155" s="301"/>
      <c r="AB155" s="301"/>
      <c r="AC155" s="301"/>
      <c r="AD155" s="301"/>
      <c r="AE155" s="301"/>
      <c r="AF155" s="301"/>
      <c r="AG155" s="301"/>
    </row>
    <row r="156" spans="2:33" x14ac:dyDescent="0.25">
      <c r="B156" s="9" t="s">
        <v>49</v>
      </c>
      <c r="I156" s="27"/>
      <c r="M156" s="511"/>
      <c r="Q156" s="301"/>
      <c r="R156" s="301"/>
      <c r="S156" s="301"/>
      <c r="T156" s="301"/>
      <c r="U156" s="301"/>
      <c r="V156" s="301"/>
      <c r="W156" s="301"/>
      <c r="X156" s="301"/>
      <c r="Y156" s="301"/>
      <c r="Z156" s="301"/>
      <c r="AA156" s="301"/>
      <c r="AB156" s="301"/>
      <c r="AC156" s="301"/>
      <c r="AD156" s="301"/>
      <c r="AE156" s="301"/>
      <c r="AF156" s="301"/>
      <c r="AG156" s="301"/>
    </row>
    <row r="157" spans="2:33" x14ac:dyDescent="0.25">
      <c r="B157" s="10" t="s">
        <v>262</v>
      </c>
      <c r="M157" s="511"/>
      <c r="Q157" s="301"/>
      <c r="R157" s="301"/>
      <c r="S157" s="301"/>
      <c r="T157" s="301"/>
      <c r="U157" s="301"/>
      <c r="V157" s="301"/>
      <c r="W157" s="301"/>
      <c r="X157" s="301"/>
      <c r="Y157" s="301"/>
      <c r="Z157" s="301"/>
      <c r="AA157" s="301"/>
      <c r="AB157" s="301"/>
      <c r="AC157" s="301"/>
      <c r="AD157" s="301"/>
      <c r="AE157" s="301"/>
      <c r="AF157" s="301"/>
      <c r="AG157" s="301"/>
    </row>
    <row r="158" spans="2:33" x14ac:dyDescent="0.25">
      <c r="B158" s="10" t="s">
        <v>263</v>
      </c>
      <c r="M158" s="511"/>
      <c r="Q158" s="301"/>
      <c r="R158" s="301"/>
      <c r="S158" s="301"/>
      <c r="T158" s="301"/>
      <c r="U158" s="301"/>
      <c r="V158" s="301"/>
      <c r="W158" s="301"/>
      <c r="X158" s="301"/>
      <c r="Y158" s="301"/>
      <c r="Z158" s="301"/>
      <c r="AA158" s="301"/>
      <c r="AB158" s="301"/>
      <c r="AC158" s="301"/>
      <c r="AD158" s="301"/>
      <c r="AE158" s="301"/>
      <c r="AF158" s="301"/>
      <c r="AG158" s="301"/>
    </row>
    <row r="159" spans="2:33" x14ac:dyDescent="0.25">
      <c r="M159" s="511"/>
      <c r="Q159" s="301"/>
      <c r="R159" s="301"/>
      <c r="S159" s="301"/>
      <c r="T159" s="301"/>
      <c r="U159" s="301"/>
      <c r="V159" s="301"/>
      <c r="W159" s="301"/>
      <c r="X159" s="301"/>
      <c r="Y159" s="301"/>
      <c r="Z159" s="301"/>
      <c r="AA159" s="301"/>
      <c r="AB159" s="301"/>
      <c r="AC159" s="301"/>
      <c r="AD159" s="301"/>
      <c r="AE159" s="301"/>
      <c r="AF159" s="301"/>
      <c r="AG159" s="301"/>
    </row>
    <row r="160" spans="2:33" x14ac:dyDescent="0.25">
      <c r="B160" s="25" t="s">
        <v>24</v>
      </c>
      <c r="M160" s="511"/>
      <c r="Q160" s="301"/>
      <c r="R160" s="301"/>
      <c r="S160" s="301"/>
      <c r="T160" s="301"/>
      <c r="U160" s="301"/>
      <c r="V160" s="301"/>
      <c r="W160" s="301"/>
      <c r="X160" s="301"/>
      <c r="Y160" s="301"/>
      <c r="Z160" s="301"/>
      <c r="AA160" s="301"/>
      <c r="AB160" s="301"/>
      <c r="AC160" s="301"/>
      <c r="AD160" s="301"/>
      <c r="AE160" s="301"/>
      <c r="AF160" s="301"/>
      <c r="AG160" s="301"/>
    </row>
    <row r="161" spans="2:33" x14ac:dyDescent="0.25">
      <c r="M161" s="511"/>
      <c r="Q161" s="301"/>
      <c r="R161" s="301"/>
      <c r="S161" s="301"/>
      <c r="T161" s="301"/>
      <c r="U161" s="301"/>
      <c r="V161" s="301"/>
      <c r="W161" s="301"/>
      <c r="X161" s="301"/>
      <c r="Y161" s="301"/>
      <c r="Z161" s="301"/>
      <c r="AA161" s="301"/>
      <c r="AB161" s="301"/>
      <c r="AC161" s="301"/>
      <c r="AD161" s="301"/>
      <c r="AE161" s="301"/>
      <c r="AF161" s="301"/>
      <c r="AG161" s="301"/>
    </row>
    <row r="162" spans="2:33" x14ac:dyDescent="0.25">
      <c r="M162" s="511"/>
      <c r="Q162" s="301"/>
      <c r="R162" s="301"/>
      <c r="S162" s="301"/>
      <c r="T162" s="301"/>
      <c r="U162" s="301"/>
      <c r="V162" s="301"/>
      <c r="W162" s="301"/>
      <c r="X162" s="301"/>
      <c r="Y162" s="301"/>
      <c r="Z162" s="301"/>
      <c r="AA162" s="301"/>
      <c r="AB162" s="301"/>
      <c r="AC162" s="301"/>
      <c r="AD162" s="301"/>
      <c r="AE162" s="301"/>
      <c r="AF162" s="301"/>
      <c r="AG162" s="301"/>
    </row>
    <row r="163" spans="2:33" x14ac:dyDescent="0.25">
      <c r="M163" s="511"/>
      <c r="Q163" s="301"/>
      <c r="R163" s="301"/>
      <c r="S163" s="301"/>
      <c r="T163" s="301"/>
      <c r="U163" s="301"/>
      <c r="V163" s="301"/>
      <c r="W163" s="301"/>
      <c r="X163" s="301"/>
      <c r="Y163" s="301"/>
      <c r="Z163" s="301"/>
      <c r="AA163" s="301"/>
      <c r="AB163" s="301"/>
      <c r="AC163" s="301"/>
      <c r="AD163" s="301"/>
      <c r="AE163" s="301"/>
      <c r="AF163" s="301"/>
      <c r="AG163" s="301"/>
    </row>
    <row r="164" spans="2:33" x14ac:dyDescent="0.25">
      <c r="M164" s="511"/>
      <c r="Q164" s="301"/>
      <c r="R164" s="301"/>
      <c r="S164" s="301"/>
      <c r="T164" s="301"/>
      <c r="U164" s="301"/>
      <c r="V164" s="301"/>
      <c r="W164" s="301"/>
      <c r="X164" s="301"/>
      <c r="Y164" s="301"/>
      <c r="Z164" s="301"/>
      <c r="AA164" s="301"/>
      <c r="AB164" s="301"/>
      <c r="AC164" s="301"/>
      <c r="AD164" s="301"/>
      <c r="AE164" s="301"/>
      <c r="AF164" s="301"/>
      <c r="AG164" s="301"/>
    </row>
    <row r="165" spans="2:33" x14ac:dyDescent="0.25">
      <c r="M165" s="511"/>
      <c r="Q165" s="301"/>
      <c r="R165" s="301"/>
      <c r="S165" s="301"/>
      <c r="T165" s="301"/>
      <c r="U165" s="301"/>
      <c r="V165" s="301"/>
      <c r="W165" s="301"/>
      <c r="X165" s="301"/>
      <c r="Y165" s="301"/>
      <c r="Z165" s="301"/>
      <c r="AA165" s="301"/>
      <c r="AB165" s="301"/>
      <c r="AC165" s="301"/>
      <c r="AD165" s="301"/>
      <c r="AE165" s="301"/>
      <c r="AF165" s="301"/>
      <c r="AG165" s="301"/>
    </row>
    <row r="166" spans="2:33" ht="13.8" thickBot="1" x14ac:dyDescent="0.3">
      <c r="B166" s="1143"/>
      <c r="C166" s="1143"/>
      <c r="G166" s="288"/>
      <c r="H166" s="288"/>
      <c r="I166" s="288"/>
      <c r="J166" s="288"/>
      <c r="K166" s="288"/>
      <c r="L166" s="27"/>
      <c r="M166" s="511"/>
      <c r="Q166" s="301"/>
      <c r="R166" s="301"/>
      <c r="S166" s="301"/>
      <c r="T166" s="301"/>
      <c r="U166" s="301"/>
      <c r="V166" s="301"/>
      <c r="W166" s="301"/>
      <c r="X166" s="301"/>
      <c r="Y166" s="301"/>
      <c r="Z166" s="301"/>
      <c r="AA166" s="301"/>
      <c r="AB166" s="301"/>
      <c r="AC166" s="301"/>
      <c r="AD166" s="301"/>
      <c r="AE166" s="301"/>
      <c r="AF166" s="301"/>
      <c r="AG166" s="301"/>
    </row>
    <row r="167" spans="2:33" x14ac:dyDescent="0.25">
      <c r="B167" s="25" t="s">
        <v>25</v>
      </c>
      <c r="G167" s="25" t="s">
        <v>26</v>
      </c>
      <c r="M167" s="511"/>
      <c r="Q167" s="301"/>
      <c r="R167" s="301"/>
      <c r="S167" s="301"/>
      <c r="T167" s="301"/>
      <c r="U167" s="301"/>
      <c r="V167" s="301"/>
      <c r="W167" s="301"/>
      <c r="X167" s="301"/>
      <c r="Y167" s="301"/>
      <c r="Z167" s="301"/>
      <c r="AA167" s="301"/>
      <c r="AB167" s="301"/>
      <c r="AC167" s="301"/>
      <c r="AD167" s="301"/>
      <c r="AE167" s="301"/>
      <c r="AF167" s="301"/>
      <c r="AG167" s="301"/>
    </row>
    <row r="168" spans="2:33" x14ac:dyDescent="0.25">
      <c r="Q168" s="301"/>
      <c r="R168" s="301"/>
      <c r="S168" s="301"/>
      <c r="T168" s="301"/>
      <c r="U168" s="301"/>
      <c r="V168" s="301"/>
      <c r="W168" s="301"/>
      <c r="X168" s="301"/>
      <c r="Y168" s="301"/>
      <c r="Z168" s="301"/>
      <c r="AA168" s="301"/>
      <c r="AB168" s="301"/>
      <c r="AC168" s="301"/>
      <c r="AD168" s="301"/>
      <c r="AE168" s="301"/>
      <c r="AF168" s="301"/>
      <c r="AG168" s="301"/>
    </row>
  </sheetData>
  <sheetProtection algorithmName="SHA-512" hashValue="wcHl/DxbT720mvjqgyZ6aoJyZqgumb4jbJo7ty0vzVoTnz035XunkiLTppOUxAVPGBxikjh8sOn8zb0/4DbskA==" saltValue="HI0ZYxyT1hY3LhJAseTd4Q==" spinCount="100000" sheet="1" objects="1" scenarios="1"/>
  <mergeCells count="100">
    <mergeCell ref="B166:C166"/>
    <mergeCell ref="B61:C61"/>
    <mergeCell ref="M12:M23"/>
    <mergeCell ref="N4:O4"/>
    <mergeCell ref="H63:I63"/>
    <mergeCell ref="H64:I64"/>
    <mergeCell ref="J56:J57"/>
    <mergeCell ref="M40:M44"/>
    <mergeCell ref="E62:F62"/>
    <mergeCell ref="B62:C62"/>
    <mergeCell ref="B65:C65"/>
    <mergeCell ref="E63:F63"/>
    <mergeCell ref="E64:F64"/>
    <mergeCell ref="E65:F65"/>
    <mergeCell ref="B63:C63"/>
    <mergeCell ref="M48:M55"/>
    <mergeCell ref="C32:E34"/>
    <mergeCell ref="H61:I61"/>
    <mergeCell ref="B64:C64"/>
    <mergeCell ref="B101:E101"/>
    <mergeCell ref="H65:I65"/>
    <mergeCell ref="E61:F61"/>
    <mergeCell ref="B75:E75"/>
    <mergeCell ref="E66:F66"/>
    <mergeCell ref="B76:E76"/>
    <mergeCell ref="B66:C66"/>
    <mergeCell ref="B90:E90"/>
    <mergeCell ref="B94:E94"/>
    <mergeCell ref="D56:D57"/>
    <mergeCell ref="B57:C57"/>
    <mergeCell ref="E56:F57"/>
    <mergeCell ref="B73:E73"/>
    <mergeCell ref="A1:C1"/>
    <mergeCell ref="H58:I58"/>
    <mergeCell ref="H59:I59"/>
    <mergeCell ref="E58:F58"/>
    <mergeCell ref="E60:F60"/>
    <mergeCell ref="E59:F59"/>
    <mergeCell ref="B58:C58"/>
    <mergeCell ref="B59:C59"/>
    <mergeCell ref="H60:I60"/>
    <mergeCell ref="B50:K50"/>
    <mergeCell ref="K56:K57"/>
    <mergeCell ref="J26:K27"/>
    <mergeCell ref="H56:I57"/>
    <mergeCell ref="B2:C2"/>
    <mergeCell ref="B60:C60"/>
    <mergeCell ref="B56:C56"/>
    <mergeCell ref="G107:H107"/>
    <mergeCell ref="J107:K107"/>
    <mergeCell ref="B111:E111"/>
    <mergeCell ref="B109:E109"/>
    <mergeCell ref="H62:I62"/>
    <mergeCell ref="B74:E74"/>
    <mergeCell ref="G66:J66"/>
    <mergeCell ref="J70:K70"/>
    <mergeCell ref="G70:H70"/>
    <mergeCell ref="B84:E84"/>
    <mergeCell ref="B83:E83"/>
    <mergeCell ref="B96:E96"/>
    <mergeCell ref="B88:E88"/>
    <mergeCell ref="B89:E89"/>
    <mergeCell ref="B92:E92"/>
    <mergeCell ref="B93:E93"/>
    <mergeCell ref="B81:E81"/>
    <mergeCell ref="B80:E80"/>
    <mergeCell ref="B72:E72"/>
    <mergeCell ref="B78:E78"/>
    <mergeCell ref="B86:E86"/>
    <mergeCell ref="B85:E85"/>
    <mergeCell ref="B113:E113"/>
    <mergeCell ref="B128:E128"/>
    <mergeCell ref="B97:E97"/>
    <mergeCell ref="B99:E99"/>
    <mergeCell ref="B119:E119"/>
    <mergeCell ref="B115:E115"/>
    <mergeCell ref="B120:E120"/>
    <mergeCell ref="B122:E122"/>
    <mergeCell ref="B118:E118"/>
    <mergeCell ref="B117:E117"/>
    <mergeCell ref="B124:E124"/>
    <mergeCell ref="B129:E129"/>
    <mergeCell ref="B125:E125"/>
    <mergeCell ref="B126:E126"/>
    <mergeCell ref="B127:E127"/>
    <mergeCell ref="B137:E137"/>
    <mergeCell ref="B133:E133"/>
    <mergeCell ref="B131:E131"/>
    <mergeCell ref="B135:E135"/>
    <mergeCell ref="B146:E146"/>
    <mergeCell ref="B130:E130"/>
    <mergeCell ref="B136:E136"/>
    <mergeCell ref="B149:E149"/>
    <mergeCell ref="B151:E151"/>
    <mergeCell ref="B147:E147"/>
    <mergeCell ref="B144:E144"/>
    <mergeCell ref="B145:E145"/>
    <mergeCell ref="B138:E138"/>
    <mergeCell ref="B140:E140"/>
    <mergeCell ref="B142:E142"/>
  </mergeCells>
  <hyperlinks>
    <hyperlink ref="N4:O4" location="Checkliste!A1" display="Zurück zur Checkliste" xr:uid="{00000000-0004-0000-0400-000000000000}"/>
  </hyperlinks>
  <printOptions horizontalCentered="1"/>
  <pageMargins left="0.59055118110236227" right="0.19685039370078741" top="0.59055118110236227" bottom="0.59055118110236227" header="0.19685039370078741" footer="0.19685039370078741"/>
  <pageSetup paperSize="9" scale="67" fitToHeight="0" orientation="portrait"/>
  <headerFooter>
    <oddHeader>&amp;C&amp;A&amp;RSeite &amp;P von &amp;N</oddHeader>
    <oddFooter>&amp;L&amp;"Arial Narrow,Standard"&amp;9Antragsunterlagen für 
Vergütungsvereinbarung nach § 85 Abs. 3 SGB XI&amp;C&amp;"Arial Narrow,Standard"&amp;9Antrag Vollstationär inkl. eingestreuter Kurzzeitpflege</oddFooter>
  </headerFooter>
  <rowBreaks count="2" manualBreakCount="2">
    <brk id="67" max="11" man="1"/>
    <brk id="104" max="11" man="1"/>
  </row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V172"/>
  <sheetViews>
    <sheetView showGridLines="0" view="pageBreakPreview" topLeftCell="A4" zoomScaleNormal="100" zoomScaleSheetLayoutView="100" workbookViewId="0">
      <pane ySplit="12" topLeftCell="A16" activePane="bottomLeft" state="frozen"/>
      <selection activeCell="A4" sqref="A4"/>
      <selection pane="bottomLeft" activeCell="Q9" sqref="Q9"/>
    </sheetView>
  </sheetViews>
  <sheetFormatPr baseColWidth="10" defaultColWidth="11" defaultRowHeight="13.2" x14ac:dyDescent="0.25"/>
  <cols>
    <col min="1" max="1" width="5" style="25" customWidth="1"/>
    <col min="2" max="2" width="17.44140625" style="343" customWidth="1"/>
    <col min="3" max="3" width="24.44140625" style="25" customWidth="1"/>
    <col min="4" max="5" width="9" style="25" customWidth="1"/>
    <col min="6" max="6" width="16.33203125" style="479" bestFit="1" customWidth="1"/>
    <col min="7" max="7" width="2.88671875" style="27" customWidth="1"/>
    <col min="8" max="8" width="9" style="25" customWidth="1"/>
    <col min="9" max="9" width="11.6640625" style="25" customWidth="1"/>
    <col min="10" max="10" width="9" style="25" customWidth="1"/>
    <col min="11" max="11" width="15.33203125" style="25" bestFit="1" customWidth="1"/>
    <col min="12" max="12" width="9.6640625" style="25" customWidth="1"/>
    <col min="13" max="13" width="11.5546875" style="25" customWidth="1"/>
    <col min="14" max="14" width="11.44140625" style="25" customWidth="1"/>
    <col min="15" max="15" width="13" style="25" customWidth="1"/>
    <col min="16" max="16" width="13" style="479" customWidth="1"/>
    <col min="17" max="17" width="18.44140625" style="25" customWidth="1"/>
    <col min="18" max="18" width="1.6640625" style="27" customWidth="1"/>
    <col min="19" max="21" width="18.44140625" style="479" customWidth="1"/>
    <col min="22" max="22" width="1.6640625" style="25" customWidth="1"/>
    <col min="23" max="23" width="30.6640625" style="25" customWidth="1"/>
    <col min="24" max="16384" width="11" style="25"/>
  </cols>
  <sheetData>
    <row r="1" spans="1:47" ht="24.75" customHeight="1" x14ac:dyDescent="0.25">
      <c r="A1" s="1025">
        <f>Name_der_Einrichtung</f>
        <v>0</v>
      </c>
      <c r="B1" s="1025"/>
      <c r="C1" s="1025"/>
    </row>
    <row r="2" spans="1:47" ht="12.75" customHeight="1" x14ac:dyDescent="0.25">
      <c r="A2" s="25" t="s">
        <v>241</v>
      </c>
      <c r="B2" s="340">
        <f>Institutionskennzeichen</f>
        <v>0</v>
      </c>
      <c r="Q2" s="294" t="str">
        <f>Stammdatenblatt!I4</f>
        <v>Version 04.11.2025</v>
      </c>
      <c r="R2" s="341"/>
      <c r="S2" s="486"/>
      <c r="T2" s="486"/>
      <c r="U2" s="486"/>
      <c r="V2" s="306"/>
    </row>
    <row r="3" spans="1:47" ht="12.75" customHeight="1" x14ac:dyDescent="0.25">
      <c r="B3" s="340"/>
    </row>
    <row r="4" spans="1:47" s="4" customFormat="1" ht="19.5" customHeight="1" x14ac:dyDescent="0.25">
      <c r="A4" s="11" t="s">
        <v>52</v>
      </c>
      <c r="B4" s="342"/>
      <c r="F4" s="481"/>
      <c r="G4" s="5"/>
      <c r="P4" s="481"/>
      <c r="R4" s="5"/>
      <c r="S4" s="481"/>
      <c r="T4" s="481"/>
      <c r="U4" s="481"/>
      <c r="W4" s="272" t="s">
        <v>302</v>
      </c>
      <c r="Y4" s="764" t="str">
        <f>Stammdatenblatt!I4</f>
        <v>Version 04.11.2025</v>
      </c>
    </row>
    <row r="5" spans="1:47" ht="13.2" customHeight="1" x14ac:dyDescent="0.25">
      <c r="F5" s="1210" t="s">
        <v>700</v>
      </c>
      <c r="G5" s="1210"/>
      <c r="H5" s="1210"/>
      <c r="I5" s="1210"/>
      <c r="J5" s="1209"/>
      <c r="K5" s="1209"/>
      <c r="L5" s="1209"/>
      <c r="M5" s="1209"/>
      <c r="N5" s="1209"/>
      <c r="W5" s="216" t="s">
        <v>271</v>
      </c>
    </row>
    <row r="6" spans="1:47" ht="15" customHeight="1" x14ac:dyDescent="0.25">
      <c r="A6" s="344"/>
      <c r="B6" s="345"/>
      <c r="C6" s="344"/>
      <c r="D6" s="344"/>
      <c r="E6" s="1208" t="s">
        <v>724</v>
      </c>
      <c r="F6" s="1208"/>
      <c r="G6" s="1208"/>
      <c r="H6" s="1208"/>
      <c r="I6" s="1208"/>
      <c r="J6" s="1158"/>
      <c r="K6" s="1158"/>
      <c r="L6" s="1158"/>
      <c r="M6" s="1158"/>
      <c r="N6" s="1158"/>
      <c r="O6" s="6"/>
      <c r="P6" s="859" t="s">
        <v>111</v>
      </c>
      <c r="Q6" s="503"/>
      <c r="R6" s="321"/>
      <c r="S6" s="487"/>
      <c r="T6" s="487"/>
      <c r="U6" s="487"/>
      <c r="V6" s="331"/>
      <c r="W6" s="1154" t="s">
        <v>324</v>
      </c>
      <c r="Y6" s="27"/>
      <c r="Z6" s="27"/>
    </row>
    <row r="7" spans="1:47" ht="18.600000000000001" customHeight="1" x14ac:dyDescent="0.25">
      <c r="S7" s="1162" t="s">
        <v>566</v>
      </c>
      <c r="T7" s="1162"/>
      <c r="U7" s="1162"/>
      <c r="V7" s="332"/>
      <c r="W7" s="1154"/>
      <c r="Y7" s="305" t="s">
        <v>565</v>
      </c>
      <c r="Z7" s="301"/>
      <c r="AA7" s="301"/>
      <c r="AB7" s="301"/>
      <c r="AC7" s="301"/>
      <c r="AD7" s="301"/>
      <c r="AE7" s="301"/>
      <c r="AF7" s="301"/>
      <c r="AG7" s="301"/>
      <c r="AH7" s="301"/>
      <c r="AI7" s="301"/>
      <c r="AJ7" s="301"/>
      <c r="AK7" s="301"/>
      <c r="AL7" s="301"/>
      <c r="AM7" s="301"/>
      <c r="AN7" s="301"/>
      <c r="AO7" s="301"/>
      <c r="AP7" s="301"/>
      <c r="AQ7" s="301"/>
      <c r="AR7" s="301"/>
      <c r="AS7" s="301"/>
      <c r="AT7" s="301"/>
      <c r="AU7" s="301"/>
    </row>
    <row r="8" spans="1:47" s="2" customFormat="1" ht="15" customHeight="1" x14ac:dyDescent="0.25">
      <c r="B8" s="347"/>
      <c r="D8" s="1201" t="s">
        <v>22</v>
      </c>
      <c r="E8" s="1202"/>
      <c r="F8" s="1203"/>
      <c r="G8" s="283"/>
      <c r="H8" s="1159" t="s">
        <v>183</v>
      </c>
      <c r="I8" s="1160"/>
      <c r="J8" s="1160"/>
      <c r="K8" s="1160"/>
      <c r="L8" s="1160"/>
      <c r="M8" s="1160"/>
      <c r="N8" s="1160"/>
      <c r="O8" s="1160"/>
      <c r="P8" s="1160"/>
      <c r="Q8" s="1161"/>
      <c r="R8" s="323"/>
      <c r="S8" s="488" t="s">
        <v>22</v>
      </c>
      <c r="T8" s="489" t="s">
        <v>155</v>
      </c>
      <c r="U8" s="490" t="s">
        <v>567</v>
      </c>
      <c r="V8" s="333"/>
      <c r="W8" s="1155"/>
      <c r="Y8" s="305"/>
      <c r="Z8" s="305"/>
      <c r="AA8" s="305"/>
      <c r="AB8" s="305"/>
      <c r="AC8" s="305"/>
      <c r="AD8" s="305"/>
      <c r="AE8" s="305"/>
      <c r="AF8" s="305"/>
      <c r="AG8" s="305"/>
      <c r="AH8" s="305"/>
      <c r="AI8" s="305"/>
      <c r="AJ8" s="305"/>
      <c r="AK8" s="305"/>
      <c r="AL8" s="305"/>
      <c r="AM8" s="305"/>
      <c r="AN8" s="305"/>
      <c r="AO8" s="305"/>
      <c r="AP8" s="305"/>
      <c r="AQ8" s="305"/>
      <c r="AR8" s="305"/>
      <c r="AS8" s="305"/>
      <c r="AT8" s="305"/>
      <c r="AU8" s="305"/>
    </row>
    <row r="9" spans="1:47" s="31" customFormat="1" x14ac:dyDescent="0.25">
      <c r="A9" s="351"/>
      <c r="B9" s="352"/>
      <c r="C9" s="286"/>
      <c r="D9" s="286"/>
      <c r="E9" s="286"/>
      <c r="F9" s="482"/>
      <c r="G9" s="286"/>
      <c r="H9" s="353"/>
      <c r="I9" s="286"/>
      <c r="J9" s="286"/>
      <c r="K9" s="353"/>
      <c r="L9" s="353"/>
      <c r="M9" s="353"/>
      <c r="N9" s="1171" t="s">
        <v>613</v>
      </c>
      <c r="O9" s="1171"/>
      <c r="P9" s="1172"/>
      <c r="Q9" s="411"/>
      <c r="R9" s="327"/>
      <c r="S9" s="1168"/>
      <c r="T9" s="1169"/>
      <c r="U9" s="1170"/>
      <c r="V9" s="327"/>
      <c r="W9" s="507"/>
      <c r="Y9" s="303"/>
      <c r="Z9" s="303"/>
      <c r="AA9" s="303"/>
      <c r="AB9" s="303"/>
      <c r="AC9" s="303"/>
      <c r="AD9" s="303"/>
      <c r="AE9" s="303"/>
      <c r="AF9" s="303"/>
      <c r="AG9" s="303"/>
      <c r="AH9" s="303"/>
      <c r="AI9" s="303"/>
      <c r="AJ9" s="303"/>
      <c r="AK9" s="303"/>
      <c r="AL9" s="303"/>
      <c r="AM9" s="303"/>
      <c r="AN9" s="303"/>
      <c r="AO9" s="303"/>
      <c r="AP9" s="303"/>
      <c r="AQ9" s="303"/>
      <c r="AR9" s="303"/>
      <c r="AS9" s="303"/>
      <c r="AT9" s="303"/>
      <c r="AU9" s="303"/>
    </row>
    <row r="10" spans="1:47" s="31" customFormat="1" ht="15" customHeight="1" x14ac:dyDescent="0.25">
      <c r="A10" s="1198" t="s">
        <v>242</v>
      </c>
      <c r="B10" s="1165" t="s">
        <v>575</v>
      </c>
      <c r="C10" s="1165" t="s">
        <v>574</v>
      </c>
      <c r="D10" s="1175" t="s">
        <v>369</v>
      </c>
      <c r="E10" s="1165" t="s">
        <v>184</v>
      </c>
      <c r="F10" s="1205" t="s">
        <v>957</v>
      </c>
      <c r="G10" s="284"/>
      <c r="H10" s="1175" t="s">
        <v>369</v>
      </c>
      <c r="I10" s="1165" t="s">
        <v>877</v>
      </c>
      <c r="J10" s="1165" t="s">
        <v>110</v>
      </c>
      <c r="K10" s="1188" t="s">
        <v>321</v>
      </c>
      <c r="L10" s="1196"/>
      <c r="M10" s="1196"/>
      <c r="N10" s="1189"/>
      <c r="O10" s="1188" t="s">
        <v>322</v>
      </c>
      <c r="P10" s="1189"/>
      <c r="Q10" s="1165" t="s">
        <v>572</v>
      </c>
      <c r="R10" s="284"/>
      <c r="S10" s="1163" t="s">
        <v>568</v>
      </c>
      <c r="T10" s="1163" t="s">
        <v>569</v>
      </c>
      <c r="U10" s="1184" t="s">
        <v>570</v>
      </c>
      <c r="V10" s="334"/>
      <c r="W10" s="217" t="s">
        <v>320</v>
      </c>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row>
    <row r="11" spans="1:47" s="31" customFormat="1" ht="18" customHeight="1" x14ac:dyDescent="0.25">
      <c r="A11" s="1199"/>
      <c r="B11" s="1166"/>
      <c r="C11" s="1166"/>
      <c r="D11" s="1176"/>
      <c r="E11" s="1166"/>
      <c r="F11" s="1206"/>
      <c r="G11" s="284"/>
      <c r="H11" s="1176"/>
      <c r="I11" s="1166"/>
      <c r="J11" s="1166"/>
      <c r="K11" s="1181" t="s">
        <v>323</v>
      </c>
      <c r="L11" s="1181" t="s">
        <v>243</v>
      </c>
      <c r="M11" s="1181" t="s">
        <v>549</v>
      </c>
      <c r="N11" s="1181" t="s">
        <v>550</v>
      </c>
      <c r="O11" s="1190" t="s">
        <v>246</v>
      </c>
      <c r="P11" s="1156" t="s">
        <v>374</v>
      </c>
      <c r="Q11" s="1166"/>
      <c r="R11" s="284"/>
      <c r="S11" s="1164"/>
      <c r="T11" s="1164"/>
      <c r="U11" s="1185"/>
      <c r="V11" s="335"/>
      <c r="W11" s="1183" t="s">
        <v>377</v>
      </c>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row>
    <row r="12" spans="1:47" s="31" customFormat="1" ht="18" customHeight="1" x14ac:dyDescent="0.25">
      <c r="A12" s="1199"/>
      <c r="B12" s="1166"/>
      <c r="C12" s="1166"/>
      <c r="D12" s="1176"/>
      <c r="E12" s="1166"/>
      <c r="F12" s="1206"/>
      <c r="G12" s="284"/>
      <c r="H12" s="1176"/>
      <c r="I12" s="1166"/>
      <c r="J12" s="1166"/>
      <c r="K12" s="1182"/>
      <c r="L12" s="1182"/>
      <c r="M12" s="1182"/>
      <c r="N12" s="1182"/>
      <c r="O12" s="1191"/>
      <c r="P12" s="1157"/>
      <c r="Q12" s="1194" t="s">
        <v>375</v>
      </c>
      <c r="R12" s="324"/>
      <c r="S12" s="1164"/>
      <c r="T12" s="1164"/>
      <c r="U12" s="491"/>
      <c r="V12" s="336"/>
      <c r="W12" s="118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row>
    <row r="13" spans="1:47" s="31" customFormat="1" x14ac:dyDescent="0.25">
      <c r="A13" s="1199"/>
      <c r="B13" s="1166"/>
      <c r="C13" s="1166"/>
      <c r="D13" s="1200" t="s">
        <v>227</v>
      </c>
      <c r="E13" s="1166"/>
      <c r="F13" s="1206"/>
      <c r="G13" s="284"/>
      <c r="H13" s="1174" t="s">
        <v>227</v>
      </c>
      <c r="I13" s="1167"/>
      <c r="J13" s="1166"/>
      <c r="K13" s="1182"/>
      <c r="L13" s="1182"/>
      <c r="M13" s="1177" t="s">
        <v>554</v>
      </c>
      <c r="N13" s="1177" t="s">
        <v>548</v>
      </c>
      <c r="O13" s="1191"/>
      <c r="P13" s="1157"/>
      <c r="Q13" s="1194"/>
      <c r="R13" s="324"/>
      <c r="S13" s="1173" t="s">
        <v>571</v>
      </c>
      <c r="T13" s="1173" t="s">
        <v>375</v>
      </c>
      <c r="U13" s="491"/>
      <c r="V13" s="336"/>
      <c r="W13" s="118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row>
    <row r="14" spans="1:47" s="31" customFormat="1" ht="24.75" customHeight="1" x14ac:dyDescent="0.25">
      <c r="A14" s="1199"/>
      <c r="B14" s="1166"/>
      <c r="C14" s="1166"/>
      <c r="D14" s="1200"/>
      <c r="E14" s="1166"/>
      <c r="F14" s="1206"/>
      <c r="G14" s="284"/>
      <c r="H14" s="1174"/>
      <c r="I14" s="651"/>
      <c r="J14" s="335"/>
      <c r="K14" s="1186" t="s">
        <v>553</v>
      </c>
      <c r="L14" s="1182"/>
      <c r="M14" s="1177"/>
      <c r="N14" s="1177"/>
      <c r="O14" s="348"/>
      <c r="P14" s="1157"/>
      <c r="Q14" s="1195"/>
      <c r="R14" s="325"/>
      <c r="S14" s="1173"/>
      <c r="T14" s="1173"/>
      <c r="U14" s="491"/>
      <c r="V14" s="336"/>
      <c r="W14" s="406"/>
      <c r="Y14" s="303"/>
      <c r="Z14" s="303"/>
      <c r="AA14" s="303"/>
      <c r="AB14" s="303"/>
      <c r="AC14" s="303"/>
      <c r="AD14" s="303"/>
      <c r="AE14" s="303"/>
      <c r="AF14" s="303"/>
      <c r="AG14" s="303"/>
      <c r="AH14" s="303"/>
      <c r="AI14" s="303"/>
      <c r="AJ14" s="303"/>
      <c r="AK14" s="303"/>
      <c r="AL14" s="303"/>
      <c r="AM14" s="303"/>
      <c r="AN14" s="303"/>
      <c r="AO14" s="303"/>
      <c r="AP14" s="303"/>
      <c r="AQ14" s="303"/>
      <c r="AR14" s="303"/>
      <c r="AS14" s="303"/>
      <c r="AT14" s="303"/>
      <c r="AU14" s="303"/>
    </row>
    <row r="15" spans="1:47" s="31" customFormat="1" ht="54.75" customHeight="1" thickBot="1" x14ac:dyDescent="0.35">
      <c r="A15" s="408" t="s">
        <v>319</v>
      </c>
      <c r="B15" s="1204"/>
      <c r="C15" s="349"/>
      <c r="D15" s="350"/>
      <c r="E15" s="349"/>
      <c r="F15" s="1207"/>
      <c r="G15" s="285"/>
      <c r="H15" s="350"/>
      <c r="I15" s="407" t="s">
        <v>614</v>
      </c>
      <c r="J15" s="349"/>
      <c r="K15" s="1187"/>
      <c r="L15" s="1211"/>
      <c r="M15" s="1178"/>
      <c r="N15" s="1178"/>
      <c r="O15" s="1192" t="s">
        <v>336</v>
      </c>
      <c r="P15" s="1193"/>
      <c r="Q15" s="409" t="s">
        <v>615</v>
      </c>
      <c r="R15" s="326"/>
      <c r="S15" s="492" t="s">
        <v>616</v>
      </c>
      <c r="T15" s="492" t="s">
        <v>616</v>
      </c>
      <c r="U15" s="492" t="s">
        <v>616</v>
      </c>
      <c r="V15" s="336"/>
      <c r="W15" s="218"/>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row>
    <row r="16" spans="1:47" s="31" customFormat="1" x14ac:dyDescent="0.25">
      <c r="A16" s="351"/>
      <c r="B16" s="352"/>
      <c r="C16" s="286"/>
      <c r="D16" s="286"/>
      <c r="E16" s="286"/>
      <c r="F16" s="482"/>
      <c r="G16" s="286"/>
      <c r="H16" s="353"/>
      <c r="I16" s="286"/>
      <c r="J16" s="286"/>
      <c r="K16" s="353"/>
      <c r="L16" s="353"/>
      <c r="M16" s="353"/>
      <c r="N16" s="353"/>
      <c r="O16" s="353"/>
      <c r="P16" s="860"/>
      <c r="Q16" s="327"/>
      <c r="R16" s="327"/>
      <c r="S16" s="493"/>
      <c r="T16" s="493"/>
      <c r="U16" s="493"/>
      <c r="V16" s="327"/>
      <c r="W16" s="1179"/>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3"/>
    </row>
    <row r="17" spans="1:48" x14ac:dyDescent="0.25">
      <c r="A17" s="2" t="s">
        <v>920</v>
      </c>
      <c r="I17" s="1197"/>
      <c r="J17" s="1197"/>
      <c r="K17" s="1197"/>
      <c r="S17" s="494"/>
      <c r="T17" s="494"/>
      <c r="U17" s="494"/>
      <c r="W17" s="1180"/>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row>
    <row r="18" spans="1:48" s="39" customFormat="1" ht="15" customHeight="1" x14ac:dyDescent="0.25">
      <c r="A18" s="39">
        <f>ROW()-17</f>
        <v>1</v>
      </c>
      <c r="B18" s="88"/>
      <c r="C18" s="88"/>
      <c r="D18" s="205"/>
      <c r="E18" s="89"/>
      <c r="F18" s="475"/>
      <c r="G18" s="361"/>
      <c r="H18" s="131"/>
      <c r="I18" s="40">
        <f>$I$14*J18</f>
        <v>0</v>
      </c>
      <c r="J18" s="89"/>
      <c r="K18" s="475"/>
      <c r="L18" s="475"/>
      <c r="M18" s="475"/>
      <c r="N18" s="475"/>
      <c r="O18" s="475"/>
      <c r="P18" s="475"/>
      <c r="Q18" s="476">
        <f t="shared" ref="Q18:Q32" si="0">(((K18+M18)*12+O18+P18)*(1+$Q$9)+((L18+N18)*12))/12</f>
        <v>0</v>
      </c>
      <c r="R18" s="328"/>
      <c r="S18" s="495">
        <f t="shared" ref="S18" si="1">F18*12</f>
        <v>0</v>
      </c>
      <c r="T18" s="495">
        <f>Tabelle_PFK[[#This Row],[Spalte13]]*12</f>
        <v>0</v>
      </c>
      <c r="U18" s="495">
        <f t="shared" ref="U18" si="2">T18-S18</f>
        <v>0</v>
      </c>
      <c r="V18" s="337"/>
      <c r="W18" s="322"/>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25"/>
    </row>
    <row r="19" spans="1:48" s="39" customFormat="1" ht="15" customHeight="1" x14ac:dyDescent="0.25">
      <c r="A19" s="39">
        <f t="shared" ref="A19:A32" si="3">ROW()-17</f>
        <v>2</v>
      </c>
      <c r="B19" s="88"/>
      <c r="C19" s="88"/>
      <c r="D19" s="205"/>
      <c r="E19" s="89"/>
      <c r="F19" s="475"/>
      <c r="G19" s="361"/>
      <c r="H19" s="131"/>
      <c r="I19" s="40">
        <f t="shared" ref="I19:I32" si="4">$I$14*J19</f>
        <v>0</v>
      </c>
      <c r="J19" s="89"/>
      <c r="K19" s="475"/>
      <c r="L19" s="475"/>
      <c r="M19" s="475"/>
      <c r="N19" s="475"/>
      <c r="O19" s="475"/>
      <c r="P19" s="475"/>
      <c r="Q19" s="476">
        <f t="shared" si="0"/>
        <v>0</v>
      </c>
      <c r="R19" s="320"/>
      <c r="S19" s="495">
        <f t="shared" ref="S19:S32" si="5">F19*12</f>
        <v>0</v>
      </c>
      <c r="T19" s="495">
        <f>Tabelle_PFK[[#This Row],[Spalte13]]*12</f>
        <v>0</v>
      </c>
      <c r="U19" s="495">
        <f t="shared" ref="U19:U32" si="6">T19-S19</f>
        <v>0</v>
      </c>
      <c r="V19" s="41"/>
      <c r="W19" s="322"/>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25"/>
    </row>
    <row r="20" spans="1:48" s="39" customFormat="1" ht="15" customHeight="1" x14ac:dyDescent="0.25">
      <c r="A20" s="39">
        <f t="shared" si="3"/>
        <v>3</v>
      </c>
      <c r="B20" s="88"/>
      <c r="C20" s="88"/>
      <c r="D20" s="205"/>
      <c r="E20" s="89"/>
      <c r="F20" s="475"/>
      <c r="G20" s="361"/>
      <c r="H20" s="131"/>
      <c r="I20" s="40">
        <f t="shared" si="4"/>
        <v>0</v>
      </c>
      <c r="J20" s="89"/>
      <c r="K20" s="475"/>
      <c r="L20" s="475"/>
      <c r="M20" s="475"/>
      <c r="N20" s="475"/>
      <c r="O20" s="475"/>
      <c r="P20" s="475"/>
      <c r="Q20" s="476">
        <f t="shared" si="0"/>
        <v>0</v>
      </c>
      <c r="R20" s="320"/>
      <c r="S20" s="495">
        <f t="shared" si="5"/>
        <v>0</v>
      </c>
      <c r="T20" s="495">
        <f>Tabelle_PFK[[#This Row],[Spalte13]]*12</f>
        <v>0</v>
      </c>
      <c r="U20" s="495">
        <f t="shared" si="6"/>
        <v>0</v>
      </c>
      <c r="V20" s="41"/>
      <c r="W20" s="322"/>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25"/>
    </row>
    <row r="21" spans="1:48" s="39" customFormat="1" ht="15" customHeight="1" x14ac:dyDescent="0.25">
      <c r="A21" s="39">
        <f t="shared" si="3"/>
        <v>4</v>
      </c>
      <c r="B21" s="88"/>
      <c r="C21" s="88"/>
      <c r="D21" s="205"/>
      <c r="E21" s="89"/>
      <c r="F21" s="475"/>
      <c r="G21" s="361"/>
      <c r="H21" s="131"/>
      <c r="I21" s="40">
        <f t="shared" si="4"/>
        <v>0</v>
      </c>
      <c r="J21" s="89"/>
      <c r="K21" s="475"/>
      <c r="L21" s="475"/>
      <c r="M21" s="475"/>
      <c r="N21" s="475"/>
      <c r="O21" s="475"/>
      <c r="P21" s="475"/>
      <c r="Q21" s="476">
        <f t="shared" si="0"/>
        <v>0</v>
      </c>
      <c r="R21" s="320"/>
      <c r="S21" s="495">
        <f t="shared" si="5"/>
        <v>0</v>
      </c>
      <c r="T21" s="495">
        <f>Tabelle_PFK[[#This Row],[Spalte13]]*12</f>
        <v>0</v>
      </c>
      <c r="U21" s="495">
        <f t="shared" si="6"/>
        <v>0</v>
      </c>
      <c r="V21" s="41"/>
      <c r="W21" s="322"/>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25"/>
    </row>
    <row r="22" spans="1:48" s="39" customFormat="1" ht="15" customHeight="1" x14ac:dyDescent="0.25">
      <c r="A22" s="39">
        <f t="shared" ref="A22:A30" si="7">ROW()-17</f>
        <v>5</v>
      </c>
      <c r="B22" s="88"/>
      <c r="C22" s="88"/>
      <c r="D22" s="205"/>
      <c r="E22" s="89"/>
      <c r="F22" s="475"/>
      <c r="G22" s="361"/>
      <c r="H22" s="131"/>
      <c r="I22" s="40">
        <f t="shared" si="4"/>
        <v>0</v>
      </c>
      <c r="J22" s="89"/>
      <c r="K22" s="475"/>
      <c r="L22" s="475"/>
      <c r="M22" s="475"/>
      <c r="N22" s="475"/>
      <c r="O22" s="475"/>
      <c r="P22" s="475"/>
      <c r="Q22" s="476">
        <f t="shared" si="0"/>
        <v>0</v>
      </c>
      <c r="R22" s="320"/>
      <c r="S22" s="495">
        <f t="shared" si="5"/>
        <v>0</v>
      </c>
      <c r="T22" s="495">
        <f>Tabelle_PFK[[#This Row],[Spalte13]]*12</f>
        <v>0</v>
      </c>
      <c r="U22" s="495">
        <f t="shared" si="6"/>
        <v>0</v>
      </c>
      <c r="V22" s="41"/>
      <c r="W22" s="322"/>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25"/>
    </row>
    <row r="23" spans="1:48" s="39" customFormat="1" ht="15" customHeight="1" x14ac:dyDescent="0.25">
      <c r="A23" s="39">
        <f t="shared" si="7"/>
        <v>6</v>
      </c>
      <c r="B23" s="88"/>
      <c r="C23" s="88"/>
      <c r="D23" s="205"/>
      <c r="E23" s="89"/>
      <c r="F23" s="475"/>
      <c r="G23" s="361"/>
      <c r="H23" s="131"/>
      <c r="I23" s="40">
        <f t="shared" si="4"/>
        <v>0</v>
      </c>
      <c r="J23" s="89"/>
      <c r="K23" s="475"/>
      <c r="L23" s="475"/>
      <c r="M23" s="475"/>
      <c r="N23" s="475"/>
      <c r="O23" s="475"/>
      <c r="P23" s="475"/>
      <c r="Q23" s="476">
        <f t="shared" si="0"/>
        <v>0</v>
      </c>
      <c r="R23" s="320"/>
      <c r="S23" s="495">
        <f t="shared" si="5"/>
        <v>0</v>
      </c>
      <c r="T23" s="495">
        <f>Tabelle_PFK[[#This Row],[Spalte13]]*12</f>
        <v>0</v>
      </c>
      <c r="U23" s="495">
        <f t="shared" si="6"/>
        <v>0</v>
      </c>
      <c r="V23" s="41"/>
      <c r="W23" s="322"/>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25"/>
    </row>
    <row r="24" spans="1:48" s="39" customFormat="1" ht="15" customHeight="1" x14ac:dyDescent="0.25">
      <c r="A24" s="39">
        <f>ROW()-17</f>
        <v>7</v>
      </c>
      <c r="B24" s="88"/>
      <c r="C24" s="88"/>
      <c r="D24" s="205"/>
      <c r="E24" s="89"/>
      <c r="F24" s="475"/>
      <c r="G24" s="361"/>
      <c r="H24" s="131"/>
      <c r="I24" s="40">
        <f>$I$14*J24</f>
        <v>0</v>
      </c>
      <c r="J24" s="89"/>
      <c r="K24" s="475"/>
      <c r="L24" s="475"/>
      <c r="M24" s="475"/>
      <c r="N24" s="475"/>
      <c r="O24" s="475"/>
      <c r="P24" s="475"/>
      <c r="Q24" s="476">
        <f t="shared" si="0"/>
        <v>0</v>
      </c>
      <c r="R24" s="320"/>
      <c r="S24" s="495">
        <f>F24*12</f>
        <v>0</v>
      </c>
      <c r="T24" s="495">
        <f>Tabelle_PFK[[#This Row],[Spalte13]]*12</f>
        <v>0</v>
      </c>
      <c r="U24" s="495">
        <f>T24-S24</f>
        <v>0</v>
      </c>
      <c r="V24" s="41"/>
      <c r="W24" s="322"/>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25"/>
    </row>
    <row r="25" spans="1:48" s="39" customFormat="1" ht="15" customHeight="1" x14ac:dyDescent="0.25">
      <c r="A25" s="39">
        <f t="shared" si="7"/>
        <v>8</v>
      </c>
      <c r="B25" s="88"/>
      <c r="C25" s="88"/>
      <c r="D25" s="205"/>
      <c r="E25" s="89"/>
      <c r="F25" s="475"/>
      <c r="G25" s="361"/>
      <c r="H25" s="131"/>
      <c r="I25" s="40">
        <f t="shared" si="4"/>
        <v>0</v>
      </c>
      <c r="J25" s="89"/>
      <c r="K25" s="475"/>
      <c r="L25" s="475"/>
      <c r="M25" s="475"/>
      <c r="N25" s="475"/>
      <c r="O25" s="475"/>
      <c r="P25" s="475"/>
      <c r="Q25" s="476">
        <f t="shared" si="0"/>
        <v>0</v>
      </c>
      <c r="R25" s="320"/>
      <c r="S25" s="495">
        <f t="shared" si="5"/>
        <v>0</v>
      </c>
      <c r="T25" s="495">
        <f>Tabelle_PFK[[#This Row],[Spalte13]]*12</f>
        <v>0</v>
      </c>
      <c r="U25" s="495">
        <f t="shared" si="6"/>
        <v>0</v>
      </c>
      <c r="V25" s="41"/>
      <c r="W25" s="322"/>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25"/>
    </row>
    <row r="26" spans="1:48" s="39" customFormat="1" ht="15" customHeight="1" x14ac:dyDescent="0.25">
      <c r="A26" s="39">
        <f t="shared" si="7"/>
        <v>9</v>
      </c>
      <c r="B26" s="88"/>
      <c r="C26" s="88"/>
      <c r="D26" s="205"/>
      <c r="E26" s="89"/>
      <c r="F26" s="475"/>
      <c r="G26" s="361"/>
      <c r="H26" s="131"/>
      <c r="I26" s="40">
        <f t="shared" si="4"/>
        <v>0</v>
      </c>
      <c r="J26" s="89"/>
      <c r="K26" s="475"/>
      <c r="L26" s="475"/>
      <c r="M26" s="475"/>
      <c r="N26" s="475"/>
      <c r="O26" s="475"/>
      <c r="P26" s="475"/>
      <c r="Q26" s="476">
        <f t="shared" si="0"/>
        <v>0</v>
      </c>
      <c r="R26" s="320"/>
      <c r="S26" s="495">
        <f t="shared" si="5"/>
        <v>0</v>
      </c>
      <c r="T26" s="495">
        <f>Tabelle_PFK[[#This Row],[Spalte13]]*12</f>
        <v>0</v>
      </c>
      <c r="U26" s="495">
        <f t="shared" si="6"/>
        <v>0</v>
      </c>
      <c r="V26" s="41"/>
      <c r="W26" s="322"/>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25"/>
    </row>
    <row r="27" spans="1:48" s="39" customFormat="1" ht="15" customHeight="1" x14ac:dyDescent="0.25">
      <c r="A27" s="39">
        <f t="shared" si="7"/>
        <v>10</v>
      </c>
      <c r="B27" s="88"/>
      <c r="C27" s="88"/>
      <c r="D27" s="205"/>
      <c r="E27" s="89"/>
      <c r="F27" s="475"/>
      <c r="G27" s="361"/>
      <c r="H27" s="131"/>
      <c r="I27" s="40">
        <f t="shared" si="4"/>
        <v>0</v>
      </c>
      <c r="J27" s="89"/>
      <c r="K27" s="475"/>
      <c r="L27" s="475"/>
      <c r="M27" s="475"/>
      <c r="N27" s="475"/>
      <c r="O27" s="475"/>
      <c r="P27" s="475"/>
      <c r="Q27" s="476">
        <f t="shared" si="0"/>
        <v>0</v>
      </c>
      <c r="R27" s="320"/>
      <c r="S27" s="495">
        <f t="shared" si="5"/>
        <v>0</v>
      </c>
      <c r="T27" s="495">
        <f>Tabelle_PFK[[#This Row],[Spalte13]]*12</f>
        <v>0</v>
      </c>
      <c r="U27" s="495">
        <f t="shared" si="6"/>
        <v>0</v>
      </c>
      <c r="V27" s="41"/>
      <c r="W27" s="322"/>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25"/>
    </row>
    <row r="28" spans="1:48" s="39" customFormat="1" ht="15" customHeight="1" x14ac:dyDescent="0.25">
      <c r="A28" s="39">
        <f t="shared" si="7"/>
        <v>11</v>
      </c>
      <c r="B28" s="88"/>
      <c r="C28" s="88"/>
      <c r="D28" s="205"/>
      <c r="E28" s="89"/>
      <c r="F28" s="475"/>
      <c r="G28" s="361"/>
      <c r="H28" s="131"/>
      <c r="I28" s="40">
        <f t="shared" si="4"/>
        <v>0</v>
      </c>
      <c r="J28" s="89"/>
      <c r="K28" s="475"/>
      <c r="L28" s="475"/>
      <c r="M28" s="475"/>
      <c r="N28" s="475"/>
      <c r="O28" s="475"/>
      <c r="P28" s="475"/>
      <c r="Q28" s="476">
        <f t="shared" si="0"/>
        <v>0</v>
      </c>
      <c r="R28" s="320"/>
      <c r="S28" s="495">
        <f t="shared" si="5"/>
        <v>0</v>
      </c>
      <c r="T28" s="495">
        <f>Tabelle_PFK[[#This Row],[Spalte13]]*12</f>
        <v>0</v>
      </c>
      <c r="U28" s="495">
        <f t="shared" si="6"/>
        <v>0</v>
      </c>
      <c r="V28" s="41"/>
      <c r="W28" s="322"/>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25"/>
    </row>
    <row r="29" spans="1:48" s="39" customFormat="1" ht="15" customHeight="1" x14ac:dyDescent="0.25">
      <c r="A29" s="39">
        <f>ROW()-17</f>
        <v>12</v>
      </c>
      <c r="B29" s="711"/>
      <c r="C29" s="711"/>
      <c r="D29" s="712"/>
      <c r="E29" s="713"/>
      <c r="F29" s="714"/>
      <c r="G29" s="715"/>
      <c r="H29" s="716"/>
      <c r="I29" s="40">
        <f t="shared" si="4"/>
        <v>0</v>
      </c>
      <c r="J29" s="713"/>
      <c r="K29" s="714"/>
      <c r="L29" s="714"/>
      <c r="M29" s="717"/>
      <c r="N29" s="714"/>
      <c r="O29" s="714"/>
      <c r="P29" s="714"/>
      <c r="Q29" s="476">
        <f t="shared" si="0"/>
        <v>0</v>
      </c>
      <c r="R29" s="320"/>
      <c r="S29" s="495">
        <f>F29*12</f>
        <v>0</v>
      </c>
      <c r="T29" s="495">
        <f>Tabelle_PFK[[#This Row],[Spalte13]]*12</f>
        <v>0</v>
      </c>
      <c r="U29" s="495">
        <f>T29-S29</f>
        <v>0</v>
      </c>
      <c r="V29" s="41"/>
      <c r="W29" s="322"/>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25"/>
    </row>
    <row r="30" spans="1:48" s="39" customFormat="1" ht="15" customHeight="1" x14ac:dyDescent="0.25">
      <c r="A30" s="39">
        <f t="shared" si="7"/>
        <v>13</v>
      </c>
      <c r="B30" s="88"/>
      <c r="C30" s="88"/>
      <c r="D30" s="205"/>
      <c r="E30" s="89"/>
      <c r="F30" s="475"/>
      <c r="G30" s="361"/>
      <c r="H30" s="131"/>
      <c r="I30" s="40">
        <f t="shared" si="4"/>
        <v>0</v>
      </c>
      <c r="J30" s="89"/>
      <c r="K30" s="475"/>
      <c r="L30" s="475"/>
      <c r="M30" s="475"/>
      <c r="N30" s="475"/>
      <c r="O30" s="475"/>
      <c r="P30" s="475"/>
      <c r="Q30" s="476">
        <f t="shared" si="0"/>
        <v>0</v>
      </c>
      <c r="R30" s="320"/>
      <c r="S30" s="495">
        <f t="shared" si="5"/>
        <v>0</v>
      </c>
      <c r="T30" s="495">
        <f>Tabelle_PFK[[#This Row],[Spalte13]]*12</f>
        <v>0</v>
      </c>
      <c r="U30" s="495">
        <f t="shared" si="6"/>
        <v>0</v>
      </c>
      <c r="V30" s="41"/>
      <c r="W30" s="322"/>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25"/>
    </row>
    <row r="31" spans="1:48" s="39" customFormat="1" ht="15" customHeight="1" x14ac:dyDescent="0.25">
      <c r="A31" s="39">
        <f t="shared" si="3"/>
        <v>14</v>
      </c>
      <c r="B31" s="88"/>
      <c r="C31" s="88"/>
      <c r="D31" s="205"/>
      <c r="E31" s="89"/>
      <c r="F31" s="475"/>
      <c r="G31" s="361"/>
      <c r="H31" s="131"/>
      <c r="I31" s="40">
        <f t="shared" si="4"/>
        <v>0</v>
      </c>
      <c r="J31" s="89"/>
      <c r="K31" s="475"/>
      <c r="L31" s="475"/>
      <c r="M31" s="475"/>
      <c r="N31" s="475"/>
      <c r="O31" s="475"/>
      <c r="P31" s="475"/>
      <c r="Q31" s="476">
        <f t="shared" si="0"/>
        <v>0</v>
      </c>
      <c r="R31" s="320"/>
      <c r="S31" s="495">
        <f t="shared" si="5"/>
        <v>0</v>
      </c>
      <c r="T31" s="495">
        <f>Tabelle_PFK[[#This Row],[Spalte13]]*12</f>
        <v>0</v>
      </c>
      <c r="U31" s="495">
        <f t="shared" si="6"/>
        <v>0</v>
      </c>
      <c r="V31" s="41"/>
      <c r="W31" s="322"/>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25"/>
    </row>
    <row r="32" spans="1:48" s="39" customFormat="1" ht="15" customHeight="1" thickBot="1" x14ac:dyDescent="0.3">
      <c r="A32" s="39">
        <f t="shared" si="3"/>
        <v>15</v>
      </c>
      <c r="B32" s="90"/>
      <c r="C32" s="90"/>
      <c r="D32" s="206"/>
      <c r="E32" s="91"/>
      <c r="F32" s="477"/>
      <c r="G32" s="362"/>
      <c r="H32" s="292"/>
      <c r="I32" s="40">
        <f t="shared" si="4"/>
        <v>0</v>
      </c>
      <c r="J32" s="91"/>
      <c r="K32" s="477"/>
      <c r="L32" s="477"/>
      <c r="M32" s="477"/>
      <c r="N32" s="477"/>
      <c r="O32" s="477"/>
      <c r="P32" s="477"/>
      <c r="Q32" s="476">
        <f t="shared" si="0"/>
        <v>0</v>
      </c>
      <c r="R32" s="320"/>
      <c r="S32" s="495">
        <f t="shared" si="5"/>
        <v>0</v>
      </c>
      <c r="T32" s="495">
        <f>Tabelle_PFK[[#This Row],[Spalte13]]*12</f>
        <v>0</v>
      </c>
      <c r="U32" s="495">
        <f t="shared" si="6"/>
        <v>0</v>
      </c>
      <c r="V32" s="41"/>
      <c r="W32" s="322"/>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25"/>
    </row>
    <row r="33" spans="1:48" ht="15" customHeight="1" thickBot="1" x14ac:dyDescent="0.3">
      <c r="A33" s="1212" t="s">
        <v>928</v>
      </c>
      <c r="B33" s="1213"/>
      <c r="C33" s="1213"/>
      <c r="D33" s="1214"/>
      <c r="E33" s="354">
        <f>SUM(E18:E32)</f>
        <v>0</v>
      </c>
      <c r="F33" s="478">
        <f>SUM(F18:F32)</f>
        <v>0</v>
      </c>
      <c r="G33" s="287"/>
      <c r="H33" s="355"/>
      <c r="I33" s="356"/>
      <c r="J33" s="354">
        <f>SUM(J18:J32)</f>
        <v>0</v>
      </c>
      <c r="K33" s="478">
        <f t="shared" ref="K33:P33" si="8">SUM(K18:K32)</f>
        <v>0</v>
      </c>
      <c r="L33" s="478">
        <f t="shared" si="8"/>
        <v>0</v>
      </c>
      <c r="M33" s="478">
        <f t="shared" si="8"/>
        <v>0</v>
      </c>
      <c r="N33" s="478">
        <f t="shared" si="8"/>
        <v>0</v>
      </c>
      <c r="O33" s="478">
        <f t="shared" si="8"/>
        <v>0</v>
      </c>
      <c r="P33" s="478">
        <f t="shared" si="8"/>
        <v>0</v>
      </c>
      <c r="Q33" s="478">
        <f>SUM(Q18:Q32)</f>
        <v>0</v>
      </c>
      <c r="R33" s="287"/>
      <c r="S33" s="497">
        <f>SUM(S18:S32)</f>
        <v>0</v>
      </c>
      <c r="T33" s="497">
        <f>SUM(T18:T32)</f>
        <v>0</v>
      </c>
      <c r="U33" s="497">
        <f>SUM(U18:U32)</f>
        <v>0</v>
      </c>
      <c r="V33" s="338"/>
      <c r="W33" s="357" t="s">
        <v>339</v>
      </c>
      <c r="X33" s="207"/>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row>
    <row r="34" spans="1:48" s="479" customFormat="1" ht="15" customHeight="1" x14ac:dyDescent="0.25">
      <c r="B34" s="862"/>
      <c r="E34" s="863" t="s">
        <v>909</v>
      </c>
      <c r="F34" s="839" t="e">
        <f>F33/E33</f>
        <v>#DIV/0!</v>
      </c>
      <c r="G34" s="864"/>
      <c r="H34" s="865"/>
      <c r="I34" s="863" t="s">
        <v>909</v>
      </c>
      <c r="J34" s="839"/>
      <c r="K34" s="839" t="e">
        <f>K33/J33</f>
        <v>#DIV/0!</v>
      </c>
      <c r="L34" s="839" t="e">
        <f>L33/J33</f>
        <v>#DIV/0!</v>
      </c>
      <c r="M34" s="839" t="e">
        <f>M33/J33</f>
        <v>#DIV/0!</v>
      </c>
      <c r="N34" s="839" t="e">
        <f>N33/J33</f>
        <v>#DIV/0!</v>
      </c>
      <c r="O34" s="839" t="e">
        <f>O33/J33</f>
        <v>#DIV/0!</v>
      </c>
      <c r="P34" s="839" t="e">
        <f>P33/J33</f>
        <v>#DIV/0!</v>
      </c>
      <c r="Q34" s="839" t="e">
        <f>Q33/J33</f>
        <v>#DIV/0!</v>
      </c>
      <c r="R34" s="866"/>
      <c r="S34" s="867" t="e">
        <f>S33/E33</f>
        <v>#DIV/0!</v>
      </c>
      <c r="T34" s="867" t="e">
        <f>T33/J33</f>
        <v>#DIV/0!</v>
      </c>
      <c r="U34" s="494"/>
      <c r="W34" s="494"/>
      <c r="Y34" s="868"/>
      <c r="Z34" s="868"/>
      <c r="AA34" s="868"/>
      <c r="AB34" s="868"/>
      <c r="AC34" s="868"/>
      <c r="AD34" s="868"/>
      <c r="AE34" s="868"/>
      <c r="AF34" s="868"/>
      <c r="AG34" s="868"/>
      <c r="AH34" s="868"/>
      <c r="AI34" s="868"/>
      <c r="AJ34" s="868"/>
      <c r="AK34" s="868"/>
      <c r="AL34" s="868"/>
      <c r="AM34" s="868"/>
      <c r="AN34" s="868"/>
      <c r="AO34" s="868"/>
      <c r="AP34" s="868"/>
      <c r="AQ34" s="868"/>
      <c r="AR34" s="868"/>
      <c r="AS34" s="868"/>
      <c r="AT34" s="868"/>
      <c r="AU34" s="868"/>
    </row>
    <row r="35" spans="1:48" ht="15" customHeight="1" x14ac:dyDescent="0.25">
      <c r="A35" s="2" t="s">
        <v>692</v>
      </c>
      <c r="K35" s="339"/>
      <c r="L35" s="339"/>
      <c r="M35" s="339"/>
      <c r="N35" s="339"/>
      <c r="O35" s="339"/>
      <c r="P35" s="480"/>
      <c r="Q35" s="480"/>
      <c r="R35" s="329"/>
      <c r="S35" s="498"/>
      <c r="T35" s="498"/>
      <c r="U35" s="498"/>
      <c r="V35" s="339"/>
      <c r="W35" s="322"/>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row>
    <row r="36" spans="1:48" s="39" customFormat="1" ht="15" customHeight="1" x14ac:dyDescent="0.25">
      <c r="A36" s="39">
        <f>ROW()-20</f>
        <v>16</v>
      </c>
      <c r="B36" s="88"/>
      <c r="C36" s="88"/>
      <c r="D36" s="205"/>
      <c r="E36" s="89"/>
      <c r="F36" s="475"/>
      <c r="G36" s="361"/>
      <c r="H36" s="131"/>
      <c r="I36" s="40">
        <f t="shared" ref="I36:I51" si="9">$I$14*J36</f>
        <v>0</v>
      </c>
      <c r="J36" s="89"/>
      <c r="K36" s="475"/>
      <c r="L36" s="475"/>
      <c r="M36" s="475"/>
      <c r="N36" s="475"/>
      <c r="O36" s="475"/>
      <c r="P36" s="475"/>
      <c r="Q36" s="476">
        <f t="shared" ref="Q36:Q51" si="10">(((K36+M36)*12+O36+P36)*(1+$Q$9)+((L36+N36)*12))/12</f>
        <v>0</v>
      </c>
      <c r="R36" s="320"/>
      <c r="S36" s="496">
        <f t="shared" ref="S36" si="11">F36*12</f>
        <v>0</v>
      </c>
      <c r="T36" s="495">
        <f>Tabelle_PK[[#This Row],[Spalte13]]*12</f>
        <v>0</v>
      </c>
      <c r="U36" s="496">
        <f t="shared" ref="U36" si="12">T36-S36</f>
        <v>0</v>
      </c>
      <c r="V36" s="41"/>
      <c r="W36" s="322"/>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25"/>
    </row>
    <row r="37" spans="1:48" s="39" customFormat="1" ht="15" customHeight="1" x14ac:dyDescent="0.25">
      <c r="A37" s="39">
        <f t="shared" ref="A37:A51" si="13">ROW()-20</f>
        <v>17</v>
      </c>
      <c r="B37" s="88"/>
      <c r="C37" s="88"/>
      <c r="D37" s="205"/>
      <c r="E37" s="89"/>
      <c r="F37" s="475"/>
      <c r="G37" s="361"/>
      <c r="H37" s="131"/>
      <c r="I37" s="40">
        <f t="shared" si="9"/>
        <v>0</v>
      </c>
      <c r="J37" s="89"/>
      <c r="K37" s="475"/>
      <c r="L37" s="475"/>
      <c r="M37" s="475"/>
      <c r="N37" s="475"/>
      <c r="O37" s="475"/>
      <c r="P37" s="475"/>
      <c r="Q37" s="476">
        <f t="shared" si="10"/>
        <v>0</v>
      </c>
      <c r="R37" s="320"/>
      <c r="S37" s="496">
        <f t="shared" ref="S37:S51" si="14">F37*12</f>
        <v>0</v>
      </c>
      <c r="T37" s="495">
        <f>Tabelle_PK[[#This Row],[Spalte13]]*12</f>
        <v>0</v>
      </c>
      <c r="U37" s="496">
        <f t="shared" ref="U37:U51" si="15">T37-S37</f>
        <v>0</v>
      </c>
      <c r="V37" s="41"/>
      <c r="W37" s="322"/>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25"/>
    </row>
    <row r="38" spans="1:48" s="39" customFormat="1" ht="15" customHeight="1" x14ac:dyDescent="0.25">
      <c r="A38" s="39">
        <f t="shared" ref="A38:A47" si="16">ROW()-20</f>
        <v>18</v>
      </c>
      <c r="B38" s="88"/>
      <c r="C38" s="88"/>
      <c r="D38" s="205"/>
      <c r="E38" s="89"/>
      <c r="F38" s="475"/>
      <c r="G38" s="361"/>
      <c r="H38" s="131"/>
      <c r="I38" s="40">
        <f t="shared" si="9"/>
        <v>0</v>
      </c>
      <c r="J38" s="89"/>
      <c r="K38" s="475"/>
      <c r="L38" s="475"/>
      <c r="M38" s="475"/>
      <c r="N38" s="475"/>
      <c r="O38" s="475"/>
      <c r="P38" s="475"/>
      <c r="Q38" s="476">
        <f t="shared" si="10"/>
        <v>0</v>
      </c>
      <c r="R38" s="320"/>
      <c r="S38" s="496">
        <f t="shared" si="14"/>
        <v>0</v>
      </c>
      <c r="T38" s="495">
        <f>Tabelle_PK[[#This Row],[Spalte13]]*12</f>
        <v>0</v>
      </c>
      <c r="U38" s="496">
        <f t="shared" si="15"/>
        <v>0</v>
      </c>
      <c r="V38" s="41"/>
      <c r="W38" s="322"/>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25"/>
    </row>
    <row r="39" spans="1:48" s="39" customFormat="1" ht="15" customHeight="1" x14ac:dyDescent="0.25">
      <c r="A39" s="39">
        <f t="shared" si="16"/>
        <v>19</v>
      </c>
      <c r="B39" s="88"/>
      <c r="C39" s="88"/>
      <c r="D39" s="205"/>
      <c r="E39" s="89"/>
      <c r="F39" s="475"/>
      <c r="G39" s="361"/>
      <c r="H39" s="131"/>
      <c r="I39" s="40">
        <f t="shared" si="9"/>
        <v>0</v>
      </c>
      <c r="J39" s="89"/>
      <c r="K39" s="475"/>
      <c r="L39" s="475"/>
      <c r="M39" s="475"/>
      <c r="N39" s="475"/>
      <c r="O39" s="475"/>
      <c r="P39" s="475"/>
      <c r="Q39" s="476">
        <f t="shared" si="10"/>
        <v>0</v>
      </c>
      <c r="R39" s="320"/>
      <c r="S39" s="496">
        <f t="shared" si="14"/>
        <v>0</v>
      </c>
      <c r="T39" s="495">
        <f>Tabelle_PK[[#This Row],[Spalte13]]*12</f>
        <v>0</v>
      </c>
      <c r="U39" s="496">
        <f t="shared" si="15"/>
        <v>0</v>
      </c>
      <c r="V39" s="41"/>
      <c r="W39" s="322"/>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25"/>
    </row>
    <row r="40" spans="1:48" s="39" customFormat="1" ht="15" customHeight="1" x14ac:dyDescent="0.25">
      <c r="A40" s="39">
        <f t="shared" si="16"/>
        <v>20</v>
      </c>
      <c r="B40" s="88"/>
      <c r="C40" s="88"/>
      <c r="D40" s="205"/>
      <c r="E40" s="89"/>
      <c r="F40" s="475"/>
      <c r="G40" s="361"/>
      <c r="H40" s="131"/>
      <c r="I40" s="40">
        <f t="shared" si="9"/>
        <v>0</v>
      </c>
      <c r="J40" s="89"/>
      <c r="K40" s="475"/>
      <c r="L40" s="475"/>
      <c r="M40" s="475"/>
      <c r="N40" s="475"/>
      <c r="O40" s="475"/>
      <c r="P40" s="475"/>
      <c r="Q40" s="476">
        <f t="shared" si="10"/>
        <v>0</v>
      </c>
      <c r="R40" s="320"/>
      <c r="S40" s="496">
        <f t="shared" si="14"/>
        <v>0</v>
      </c>
      <c r="T40" s="495">
        <f>Tabelle_PK[[#This Row],[Spalte13]]*12</f>
        <v>0</v>
      </c>
      <c r="U40" s="496">
        <f t="shared" si="15"/>
        <v>0</v>
      </c>
      <c r="V40" s="41"/>
      <c r="W40" s="322"/>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25"/>
    </row>
    <row r="41" spans="1:48" s="39" customFormat="1" ht="15" customHeight="1" x14ac:dyDescent="0.25">
      <c r="A41" s="39">
        <f t="shared" si="16"/>
        <v>21</v>
      </c>
      <c r="B41" s="88"/>
      <c r="C41" s="88"/>
      <c r="D41" s="205"/>
      <c r="E41" s="89"/>
      <c r="F41" s="475"/>
      <c r="G41" s="361"/>
      <c r="H41" s="131"/>
      <c r="I41" s="40">
        <f t="shared" si="9"/>
        <v>0</v>
      </c>
      <c r="J41" s="89"/>
      <c r="K41" s="475"/>
      <c r="L41" s="475"/>
      <c r="M41" s="475"/>
      <c r="N41" s="475"/>
      <c r="O41" s="475"/>
      <c r="P41" s="475"/>
      <c r="Q41" s="476">
        <f t="shared" si="10"/>
        <v>0</v>
      </c>
      <c r="R41" s="320"/>
      <c r="S41" s="496">
        <f t="shared" si="14"/>
        <v>0</v>
      </c>
      <c r="T41" s="495">
        <f>Tabelle_PK[[#This Row],[Spalte13]]*12</f>
        <v>0</v>
      </c>
      <c r="U41" s="496">
        <f t="shared" si="15"/>
        <v>0</v>
      </c>
      <c r="V41" s="41"/>
      <c r="W41" s="322"/>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25"/>
    </row>
    <row r="42" spans="1:48" s="39" customFormat="1" ht="15" customHeight="1" x14ac:dyDescent="0.25">
      <c r="A42" s="39">
        <f t="shared" si="16"/>
        <v>22</v>
      </c>
      <c r="B42" s="88"/>
      <c r="C42" s="88"/>
      <c r="D42" s="205"/>
      <c r="E42" s="89"/>
      <c r="F42" s="475"/>
      <c r="G42" s="361"/>
      <c r="H42" s="131"/>
      <c r="I42" s="40">
        <f t="shared" si="9"/>
        <v>0</v>
      </c>
      <c r="J42" s="89"/>
      <c r="K42" s="475"/>
      <c r="L42" s="475"/>
      <c r="M42" s="475"/>
      <c r="N42" s="475"/>
      <c r="O42" s="475"/>
      <c r="P42" s="475"/>
      <c r="Q42" s="476">
        <f t="shared" si="10"/>
        <v>0</v>
      </c>
      <c r="R42" s="320"/>
      <c r="S42" s="496">
        <f t="shared" si="14"/>
        <v>0</v>
      </c>
      <c r="T42" s="495">
        <f>Tabelle_PK[[#This Row],[Spalte13]]*12</f>
        <v>0</v>
      </c>
      <c r="U42" s="496">
        <f t="shared" si="15"/>
        <v>0</v>
      </c>
      <c r="V42" s="41"/>
      <c r="W42" s="322"/>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25"/>
    </row>
    <row r="43" spans="1:48" s="39" customFormat="1" ht="15" customHeight="1" x14ac:dyDescent="0.25">
      <c r="A43" s="39">
        <f t="shared" si="16"/>
        <v>23</v>
      </c>
      <c r="B43" s="88"/>
      <c r="C43" s="88"/>
      <c r="D43" s="205"/>
      <c r="E43" s="89"/>
      <c r="F43" s="475"/>
      <c r="G43" s="361"/>
      <c r="H43" s="131"/>
      <c r="I43" s="40">
        <f t="shared" si="9"/>
        <v>0</v>
      </c>
      <c r="J43" s="89"/>
      <c r="K43" s="475"/>
      <c r="L43" s="475"/>
      <c r="M43" s="475"/>
      <c r="N43" s="475"/>
      <c r="O43" s="475"/>
      <c r="P43" s="475"/>
      <c r="Q43" s="476">
        <f t="shared" si="10"/>
        <v>0</v>
      </c>
      <c r="R43" s="320"/>
      <c r="S43" s="496">
        <f t="shared" si="14"/>
        <v>0</v>
      </c>
      <c r="T43" s="495">
        <f>Tabelle_PK[[#This Row],[Spalte13]]*12</f>
        <v>0</v>
      </c>
      <c r="U43" s="496">
        <f t="shared" si="15"/>
        <v>0</v>
      </c>
      <c r="V43" s="41"/>
      <c r="W43" s="322"/>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25"/>
    </row>
    <row r="44" spans="1:48" s="39" customFormat="1" ht="15" customHeight="1" x14ac:dyDescent="0.25">
      <c r="A44" s="39">
        <f t="shared" si="16"/>
        <v>24</v>
      </c>
      <c r="B44" s="88"/>
      <c r="C44" s="88"/>
      <c r="D44" s="205"/>
      <c r="E44" s="89"/>
      <c r="F44" s="475"/>
      <c r="G44" s="361"/>
      <c r="H44" s="131"/>
      <c r="I44" s="40">
        <f t="shared" si="9"/>
        <v>0</v>
      </c>
      <c r="J44" s="89"/>
      <c r="K44" s="475"/>
      <c r="L44" s="475"/>
      <c r="M44" s="475"/>
      <c r="N44" s="475"/>
      <c r="O44" s="475"/>
      <c r="P44" s="475"/>
      <c r="Q44" s="476">
        <f t="shared" si="10"/>
        <v>0</v>
      </c>
      <c r="R44" s="320"/>
      <c r="S44" s="496">
        <f t="shared" si="14"/>
        <v>0</v>
      </c>
      <c r="T44" s="495">
        <f>Tabelle_PK[[#This Row],[Spalte13]]*12</f>
        <v>0</v>
      </c>
      <c r="U44" s="496">
        <f t="shared" si="15"/>
        <v>0</v>
      </c>
      <c r="V44" s="41"/>
      <c r="W44" s="322"/>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25"/>
    </row>
    <row r="45" spans="1:48" s="39" customFormat="1" ht="15" customHeight="1" x14ac:dyDescent="0.25">
      <c r="A45" s="39">
        <f>ROW()-20</f>
        <v>25</v>
      </c>
      <c r="B45" s="711"/>
      <c r="C45" s="711"/>
      <c r="D45" s="712"/>
      <c r="E45" s="713"/>
      <c r="F45" s="714"/>
      <c r="G45" s="715"/>
      <c r="H45" s="716"/>
      <c r="I45" s="40">
        <f t="shared" si="9"/>
        <v>0</v>
      </c>
      <c r="J45" s="713"/>
      <c r="K45" s="714"/>
      <c r="L45" s="714"/>
      <c r="M45" s="717"/>
      <c r="N45" s="714"/>
      <c r="O45" s="714"/>
      <c r="P45" s="714"/>
      <c r="Q45" s="476">
        <f t="shared" si="10"/>
        <v>0</v>
      </c>
      <c r="R45" s="320"/>
      <c r="S45" s="496">
        <f>F45*12</f>
        <v>0</v>
      </c>
      <c r="T45" s="495">
        <f>Tabelle_PK[[#This Row],[Spalte13]]*12</f>
        <v>0</v>
      </c>
      <c r="U45" s="496">
        <f>T45-S45</f>
        <v>0</v>
      </c>
      <c r="V45" s="41"/>
      <c r="W45" s="322"/>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25"/>
    </row>
    <row r="46" spans="1:48" s="39" customFormat="1" ht="15" customHeight="1" x14ac:dyDescent="0.25">
      <c r="A46" s="39">
        <f t="shared" si="16"/>
        <v>26</v>
      </c>
      <c r="B46" s="88"/>
      <c r="C46" s="88"/>
      <c r="D46" s="205"/>
      <c r="E46" s="89"/>
      <c r="F46" s="475"/>
      <c r="G46" s="361"/>
      <c r="H46" s="131"/>
      <c r="I46" s="40">
        <f t="shared" si="9"/>
        <v>0</v>
      </c>
      <c r="J46" s="89"/>
      <c r="K46" s="475"/>
      <c r="L46" s="475"/>
      <c r="M46" s="475"/>
      <c r="N46" s="475"/>
      <c r="O46" s="475"/>
      <c r="P46" s="475"/>
      <c r="Q46" s="476">
        <f t="shared" si="10"/>
        <v>0</v>
      </c>
      <c r="R46" s="320"/>
      <c r="S46" s="496">
        <f t="shared" si="14"/>
        <v>0</v>
      </c>
      <c r="T46" s="495">
        <f>Tabelle_PK[[#This Row],[Spalte13]]*12</f>
        <v>0</v>
      </c>
      <c r="U46" s="496">
        <f t="shared" si="15"/>
        <v>0</v>
      </c>
      <c r="V46" s="41"/>
      <c r="W46" s="322"/>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25"/>
    </row>
    <row r="47" spans="1:48" s="39" customFormat="1" ht="15" customHeight="1" x14ac:dyDescent="0.25">
      <c r="A47" s="39">
        <f t="shared" si="16"/>
        <v>27</v>
      </c>
      <c r="B47" s="88"/>
      <c r="C47" s="88"/>
      <c r="D47" s="205"/>
      <c r="E47" s="89"/>
      <c r="F47" s="475"/>
      <c r="G47" s="361"/>
      <c r="H47" s="131"/>
      <c r="I47" s="40">
        <f t="shared" si="9"/>
        <v>0</v>
      </c>
      <c r="J47" s="89"/>
      <c r="K47" s="475"/>
      <c r="L47" s="475"/>
      <c r="M47" s="475"/>
      <c r="N47" s="475"/>
      <c r="O47" s="475"/>
      <c r="P47" s="475"/>
      <c r="Q47" s="476">
        <f t="shared" si="10"/>
        <v>0</v>
      </c>
      <c r="R47" s="320"/>
      <c r="S47" s="496">
        <f t="shared" si="14"/>
        <v>0</v>
      </c>
      <c r="T47" s="495">
        <f>Tabelle_PK[[#This Row],[Spalte13]]*12</f>
        <v>0</v>
      </c>
      <c r="U47" s="496">
        <f t="shared" si="15"/>
        <v>0</v>
      </c>
      <c r="V47" s="41"/>
      <c r="W47" s="322"/>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25"/>
    </row>
    <row r="48" spans="1:48" s="39" customFormat="1" ht="15" customHeight="1" x14ac:dyDescent="0.25">
      <c r="A48" s="39">
        <f t="shared" si="13"/>
        <v>28</v>
      </c>
      <c r="B48" s="274"/>
      <c r="C48" s="88"/>
      <c r="D48" s="205"/>
      <c r="E48" s="89"/>
      <c r="F48" s="475"/>
      <c r="G48" s="361"/>
      <c r="H48" s="131"/>
      <c r="I48" s="40">
        <f t="shared" si="9"/>
        <v>0</v>
      </c>
      <c r="J48" s="89"/>
      <c r="K48" s="475"/>
      <c r="L48" s="475"/>
      <c r="M48" s="475"/>
      <c r="N48" s="475"/>
      <c r="O48" s="475"/>
      <c r="P48" s="475"/>
      <c r="Q48" s="476">
        <f t="shared" si="10"/>
        <v>0</v>
      </c>
      <c r="R48" s="320"/>
      <c r="S48" s="496">
        <f t="shared" si="14"/>
        <v>0</v>
      </c>
      <c r="T48" s="495">
        <f>Tabelle_PK[[#This Row],[Spalte13]]*12</f>
        <v>0</v>
      </c>
      <c r="U48" s="496">
        <f t="shared" si="15"/>
        <v>0</v>
      </c>
      <c r="V48" s="41"/>
      <c r="W48" s="322"/>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25"/>
    </row>
    <row r="49" spans="1:48" s="39" customFormat="1" ht="15" customHeight="1" x14ac:dyDescent="0.25">
      <c r="A49" s="39">
        <f t="shared" si="13"/>
        <v>29</v>
      </c>
      <c r="B49" s="88"/>
      <c r="C49" s="88"/>
      <c r="D49" s="205"/>
      <c r="E49" s="89"/>
      <c r="F49" s="475"/>
      <c r="G49" s="361"/>
      <c r="H49" s="131"/>
      <c r="I49" s="40">
        <f t="shared" si="9"/>
        <v>0</v>
      </c>
      <c r="J49" s="89"/>
      <c r="K49" s="475"/>
      <c r="L49" s="475"/>
      <c r="M49" s="475"/>
      <c r="N49" s="475"/>
      <c r="O49" s="475"/>
      <c r="P49" s="475"/>
      <c r="Q49" s="476">
        <f t="shared" si="10"/>
        <v>0</v>
      </c>
      <c r="R49" s="320"/>
      <c r="S49" s="496">
        <f t="shared" si="14"/>
        <v>0</v>
      </c>
      <c r="T49" s="495">
        <f>Tabelle_PK[[#This Row],[Spalte13]]*12</f>
        <v>0</v>
      </c>
      <c r="U49" s="496">
        <f t="shared" si="15"/>
        <v>0</v>
      </c>
      <c r="V49" s="41"/>
      <c r="W49" s="322"/>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25"/>
    </row>
    <row r="50" spans="1:48" s="39" customFormat="1" ht="15" customHeight="1" x14ac:dyDescent="0.25">
      <c r="A50" s="39">
        <f t="shared" si="13"/>
        <v>30</v>
      </c>
      <c r="B50" s="88"/>
      <c r="C50" s="88"/>
      <c r="D50" s="205"/>
      <c r="E50" s="89"/>
      <c r="F50" s="475"/>
      <c r="G50" s="361"/>
      <c r="H50" s="131"/>
      <c r="I50" s="40">
        <f t="shared" si="9"/>
        <v>0</v>
      </c>
      <c r="J50" s="89"/>
      <c r="K50" s="475"/>
      <c r="L50" s="475"/>
      <c r="M50" s="475"/>
      <c r="N50" s="475"/>
      <c r="O50" s="475"/>
      <c r="P50" s="475"/>
      <c r="Q50" s="476">
        <f t="shared" si="10"/>
        <v>0</v>
      </c>
      <c r="R50" s="320"/>
      <c r="S50" s="496">
        <f t="shared" si="14"/>
        <v>0</v>
      </c>
      <c r="T50" s="495">
        <f>Tabelle_PK[[#This Row],[Spalte13]]*12</f>
        <v>0</v>
      </c>
      <c r="U50" s="496">
        <f t="shared" si="15"/>
        <v>0</v>
      </c>
      <c r="V50" s="41"/>
      <c r="W50" s="322"/>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25"/>
    </row>
    <row r="51" spans="1:48" s="39" customFormat="1" ht="15" customHeight="1" thickBot="1" x14ac:dyDescent="0.3">
      <c r="A51" s="39">
        <f t="shared" si="13"/>
        <v>31</v>
      </c>
      <c r="B51" s="90"/>
      <c r="C51" s="90"/>
      <c r="D51" s="206"/>
      <c r="E51" s="91"/>
      <c r="F51" s="477"/>
      <c r="G51" s="362"/>
      <c r="H51" s="292"/>
      <c r="I51" s="40">
        <f t="shared" si="9"/>
        <v>0</v>
      </c>
      <c r="J51" s="91"/>
      <c r="K51" s="477"/>
      <c r="L51" s="477"/>
      <c r="M51" s="477"/>
      <c r="N51" s="477"/>
      <c r="O51" s="477"/>
      <c r="P51" s="477"/>
      <c r="Q51" s="476">
        <f t="shared" si="10"/>
        <v>0</v>
      </c>
      <c r="R51" s="320"/>
      <c r="S51" s="496">
        <f t="shared" si="14"/>
        <v>0</v>
      </c>
      <c r="T51" s="495">
        <f>Tabelle_PK[[#This Row],[Spalte13]]*12</f>
        <v>0</v>
      </c>
      <c r="U51" s="496">
        <f t="shared" si="15"/>
        <v>0</v>
      </c>
      <c r="V51" s="41"/>
      <c r="W51" s="322"/>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25"/>
    </row>
    <row r="52" spans="1:48" ht="15" customHeight="1" thickBot="1" x14ac:dyDescent="0.3">
      <c r="A52" s="1212" t="s">
        <v>925</v>
      </c>
      <c r="B52" s="1213"/>
      <c r="C52" s="1213"/>
      <c r="D52" s="1214"/>
      <c r="E52" s="354">
        <f>SUM(E36:E51)</f>
        <v>0</v>
      </c>
      <c r="F52" s="478">
        <f>SUM(F36:F51)</f>
        <v>0</v>
      </c>
      <c r="G52" s="287"/>
      <c r="H52" s="355"/>
      <c r="I52" s="356"/>
      <c r="J52" s="354">
        <f>SUM(J36:J51)</f>
        <v>0</v>
      </c>
      <c r="K52" s="478">
        <f>SUM(K36:K51)</f>
        <v>0</v>
      </c>
      <c r="L52" s="478">
        <f t="shared" ref="L52:P52" si="17">SUM(L36:L51)</f>
        <v>0</v>
      </c>
      <c r="M52" s="478">
        <f t="shared" si="17"/>
        <v>0</v>
      </c>
      <c r="N52" s="478">
        <f t="shared" si="17"/>
        <v>0</v>
      </c>
      <c r="O52" s="478">
        <f t="shared" si="17"/>
        <v>0</v>
      </c>
      <c r="P52" s="478">
        <f t="shared" si="17"/>
        <v>0</v>
      </c>
      <c r="Q52" s="478">
        <f>SUM(Q36:Q51)</f>
        <v>0</v>
      </c>
      <c r="R52" s="287"/>
      <c r="S52" s="497">
        <f>SUM(S36:S51)</f>
        <v>0</v>
      </c>
      <c r="T52" s="497">
        <f>SUM(T36:T51)</f>
        <v>0</v>
      </c>
      <c r="U52" s="497">
        <f>SUM(U36:U51)</f>
        <v>0</v>
      </c>
      <c r="V52" s="338"/>
      <c r="W52" s="357" t="s">
        <v>339</v>
      </c>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row>
    <row r="53" spans="1:48" s="479" customFormat="1" ht="15" customHeight="1" x14ac:dyDescent="0.25">
      <c r="B53" s="862"/>
      <c r="E53" s="863" t="s">
        <v>909</v>
      </c>
      <c r="F53" s="839" t="e">
        <f>F52/E52</f>
        <v>#DIV/0!</v>
      </c>
      <c r="G53" s="864"/>
      <c r="H53" s="865"/>
      <c r="I53" s="863" t="s">
        <v>909</v>
      </c>
      <c r="J53" s="839"/>
      <c r="K53" s="839" t="e">
        <f>K52/J52</f>
        <v>#DIV/0!</v>
      </c>
      <c r="L53" s="839" t="e">
        <f>L52/J52</f>
        <v>#DIV/0!</v>
      </c>
      <c r="M53" s="839" t="e">
        <f>M52/J52</f>
        <v>#DIV/0!</v>
      </c>
      <c r="N53" s="839" t="e">
        <f>N52/J52</f>
        <v>#DIV/0!</v>
      </c>
      <c r="O53" s="839" t="e">
        <f>O52/J52</f>
        <v>#DIV/0!</v>
      </c>
      <c r="P53" s="839" t="e">
        <f>P52/J52</f>
        <v>#DIV/0!</v>
      </c>
      <c r="Q53" s="839" t="e">
        <f>Q52/J52</f>
        <v>#DIV/0!</v>
      </c>
      <c r="R53" s="866"/>
      <c r="S53" s="867" t="e">
        <f>S52/E52</f>
        <v>#DIV/0!</v>
      </c>
      <c r="T53" s="867" t="e">
        <f>T52/J52</f>
        <v>#DIV/0!</v>
      </c>
      <c r="U53" s="494"/>
      <c r="W53" s="494"/>
      <c r="Y53" s="868"/>
      <c r="Z53" s="868"/>
      <c r="AA53" s="868"/>
      <c r="AB53" s="868"/>
      <c r="AC53" s="868"/>
      <c r="AD53" s="868"/>
      <c r="AE53" s="868"/>
      <c r="AF53" s="868"/>
      <c r="AG53" s="868"/>
      <c r="AH53" s="868"/>
      <c r="AI53" s="868"/>
      <c r="AJ53" s="868"/>
      <c r="AK53" s="868"/>
      <c r="AL53" s="868"/>
      <c r="AM53" s="868"/>
      <c r="AN53" s="868"/>
      <c r="AO53" s="868"/>
      <c r="AP53" s="868"/>
      <c r="AQ53" s="868"/>
      <c r="AR53" s="868"/>
      <c r="AS53" s="868"/>
      <c r="AT53" s="868"/>
      <c r="AU53" s="868"/>
    </row>
    <row r="54" spans="1:48" ht="15" customHeight="1" x14ac:dyDescent="0.25">
      <c r="A54" s="2" t="s">
        <v>927</v>
      </c>
      <c r="K54" s="339"/>
      <c r="L54" s="339"/>
      <c r="M54" s="339"/>
      <c r="N54" s="339"/>
      <c r="O54" s="339"/>
      <c r="P54" s="480"/>
      <c r="Q54" s="339"/>
      <c r="R54" s="329"/>
      <c r="S54" s="498"/>
      <c r="T54" s="498"/>
      <c r="U54" s="498"/>
      <c r="V54" s="339"/>
      <c r="W54" s="322"/>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row>
    <row r="55" spans="1:48" s="39" customFormat="1" ht="15" customHeight="1" x14ac:dyDescent="0.25">
      <c r="A55" s="39">
        <f t="shared" ref="A55:A58" si="18">ROW()-23</f>
        <v>32</v>
      </c>
      <c r="B55" s="88"/>
      <c r="C55" s="88"/>
      <c r="D55" s="205"/>
      <c r="E55" s="89"/>
      <c r="F55" s="475"/>
      <c r="G55" s="361"/>
      <c r="H55" s="131"/>
      <c r="I55" s="40">
        <f t="shared" ref="I55:I58" si="19">$I$14*J55</f>
        <v>0</v>
      </c>
      <c r="J55" s="89"/>
      <c r="K55" s="475"/>
      <c r="L55" s="475"/>
      <c r="M55" s="475"/>
      <c r="N55" s="475"/>
      <c r="O55" s="475"/>
      <c r="P55" s="475"/>
      <c r="Q55" s="476">
        <f t="shared" ref="Q55:Q58" si="20">(((K55+M55)*12+O55+P55)*(1+$Q$9)+((L55+N55)*12))/12</f>
        <v>0</v>
      </c>
      <c r="R55" s="320"/>
      <c r="S55" s="496">
        <f t="shared" ref="S55" si="21">F55*12</f>
        <v>0</v>
      </c>
      <c r="T55" s="495">
        <f>Tabelle_BetrK[[#This Row],[Spalte13]]*12</f>
        <v>0</v>
      </c>
      <c r="U55" s="496">
        <f t="shared" ref="U55" si="22">T55-S55</f>
        <v>0</v>
      </c>
      <c r="V55" s="41"/>
      <c r="W55" s="322"/>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25"/>
    </row>
    <row r="56" spans="1:48" s="39" customFormat="1" ht="15" customHeight="1" x14ac:dyDescent="0.25">
      <c r="A56" s="39">
        <f t="shared" si="18"/>
        <v>33</v>
      </c>
      <c r="B56" s="88"/>
      <c r="C56" s="88"/>
      <c r="D56" s="205"/>
      <c r="E56" s="89"/>
      <c r="F56" s="475"/>
      <c r="G56" s="361"/>
      <c r="H56" s="131"/>
      <c r="I56" s="40">
        <f>$I$14*J56</f>
        <v>0</v>
      </c>
      <c r="J56" s="89"/>
      <c r="K56" s="475"/>
      <c r="L56" s="475"/>
      <c r="M56" s="475"/>
      <c r="N56" s="475"/>
      <c r="O56" s="475"/>
      <c r="P56" s="475"/>
      <c r="Q56" s="476">
        <f t="shared" si="20"/>
        <v>0</v>
      </c>
      <c r="R56" s="320"/>
      <c r="S56" s="496">
        <f>F56*12</f>
        <v>0</v>
      </c>
      <c r="T56" s="495">
        <f>Tabelle_BetrK[[#This Row],[Spalte13]]*12</f>
        <v>0</v>
      </c>
      <c r="U56" s="496">
        <f>T56-S56</f>
        <v>0</v>
      </c>
      <c r="V56" s="41"/>
      <c r="W56" s="322"/>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25"/>
    </row>
    <row r="57" spans="1:48" s="39" customFormat="1" ht="15" customHeight="1" x14ac:dyDescent="0.25">
      <c r="A57" s="39">
        <f t="shared" si="18"/>
        <v>34</v>
      </c>
      <c r="B57" s="88"/>
      <c r="C57" s="88"/>
      <c r="D57" s="205"/>
      <c r="E57" s="89"/>
      <c r="F57" s="475"/>
      <c r="G57" s="361"/>
      <c r="H57" s="131"/>
      <c r="I57" s="40">
        <f t="shared" si="19"/>
        <v>0</v>
      </c>
      <c r="J57" s="89"/>
      <c r="K57" s="475"/>
      <c r="L57" s="475"/>
      <c r="M57" s="475"/>
      <c r="N57" s="475"/>
      <c r="O57" s="475"/>
      <c r="P57" s="475"/>
      <c r="Q57" s="476">
        <f t="shared" si="20"/>
        <v>0</v>
      </c>
      <c r="R57" s="320"/>
      <c r="S57" s="496">
        <f t="shared" ref="S57:S58" si="23">F57*12</f>
        <v>0</v>
      </c>
      <c r="T57" s="495">
        <f>Tabelle_BetrK[[#This Row],[Spalte13]]*12</f>
        <v>0</v>
      </c>
      <c r="U57" s="496">
        <f t="shared" ref="U57:U58" si="24">T57-S57</f>
        <v>0</v>
      </c>
      <c r="V57" s="41"/>
      <c r="W57" s="322"/>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25"/>
    </row>
    <row r="58" spans="1:48" s="39" customFormat="1" ht="15" customHeight="1" thickBot="1" x14ac:dyDescent="0.3">
      <c r="A58" s="39">
        <f t="shared" si="18"/>
        <v>35</v>
      </c>
      <c r="B58" s="88"/>
      <c r="C58" s="88"/>
      <c r="D58" s="205"/>
      <c r="E58" s="89"/>
      <c r="F58" s="475"/>
      <c r="G58" s="361"/>
      <c r="H58" s="131"/>
      <c r="I58" s="40">
        <f t="shared" si="19"/>
        <v>0</v>
      </c>
      <c r="J58" s="89"/>
      <c r="K58" s="475"/>
      <c r="L58" s="475"/>
      <c r="M58" s="475"/>
      <c r="N58" s="475"/>
      <c r="O58" s="475"/>
      <c r="P58" s="475"/>
      <c r="Q58" s="476">
        <f t="shared" si="20"/>
        <v>0</v>
      </c>
      <c r="R58" s="320"/>
      <c r="S58" s="496">
        <f t="shared" si="23"/>
        <v>0</v>
      </c>
      <c r="T58" s="495">
        <f>Tabelle_BetrK[[#This Row],[Spalte13]]*12</f>
        <v>0</v>
      </c>
      <c r="U58" s="496">
        <f t="shared" si="24"/>
        <v>0</v>
      </c>
      <c r="V58" s="41"/>
      <c r="W58" s="322"/>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25"/>
    </row>
    <row r="59" spans="1:48" ht="15" customHeight="1" thickBot="1" x14ac:dyDescent="0.3">
      <c r="A59" s="1212" t="s">
        <v>926</v>
      </c>
      <c r="B59" s="1213"/>
      <c r="C59" s="1213"/>
      <c r="D59" s="1214"/>
      <c r="E59" s="354">
        <f>SUM(E55:E58)</f>
        <v>0</v>
      </c>
      <c r="F59" s="478">
        <f>SUM(F55:F58)</f>
        <v>0</v>
      </c>
      <c r="G59" s="287"/>
      <c r="H59" s="355"/>
      <c r="I59" s="356"/>
      <c r="J59" s="354">
        <f>SUM(J55:J58)</f>
        <v>0</v>
      </c>
      <c r="K59" s="478">
        <f>SUM(K55:K58)</f>
        <v>0</v>
      </c>
      <c r="L59" s="478">
        <f t="shared" ref="L59:P59" si="25">SUM(L55:L58)</f>
        <v>0</v>
      </c>
      <c r="M59" s="478">
        <f t="shared" si="25"/>
        <v>0</v>
      </c>
      <c r="N59" s="478">
        <f t="shared" si="25"/>
        <v>0</v>
      </c>
      <c r="O59" s="478">
        <f t="shared" si="25"/>
        <v>0</v>
      </c>
      <c r="P59" s="478">
        <f t="shared" si="25"/>
        <v>0</v>
      </c>
      <c r="Q59" s="478">
        <f>SUM(Q55:Q58)</f>
        <v>0</v>
      </c>
      <c r="R59" s="287"/>
      <c r="S59" s="497">
        <f>SUM(S55:S58)</f>
        <v>0</v>
      </c>
      <c r="T59" s="497">
        <f>SUM(T55:T58)</f>
        <v>0</v>
      </c>
      <c r="U59" s="497">
        <f>SUM(U55:U58)</f>
        <v>0</v>
      </c>
      <c r="V59" s="338"/>
      <c r="W59" s="357" t="s">
        <v>340</v>
      </c>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row>
    <row r="60" spans="1:48" s="479" customFormat="1" ht="15" customHeight="1" x14ac:dyDescent="0.25">
      <c r="B60" s="862"/>
      <c r="E60" s="863" t="s">
        <v>909</v>
      </c>
      <c r="F60" s="839" t="e">
        <f>F59/E59</f>
        <v>#DIV/0!</v>
      </c>
      <c r="G60" s="864"/>
      <c r="H60" s="865"/>
      <c r="I60" s="863" t="s">
        <v>909</v>
      </c>
      <c r="J60" s="839"/>
      <c r="K60" s="839" t="e">
        <f>K59/J59</f>
        <v>#DIV/0!</v>
      </c>
      <c r="L60" s="839" t="e">
        <f>L59/J59</f>
        <v>#DIV/0!</v>
      </c>
      <c r="M60" s="839" t="e">
        <f>M59/J59</f>
        <v>#DIV/0!</v>
      </c>
      <c r="N60" s="839" t="e">
        <f>N59/J59</f>
        <v>#DIV/0!</v>
      </c>
      <c r="O60" s="839" t="e">
        <f>O59/J59</f>
        <v>#DIV/0!</v>
      </c>
      <c r="P60" s="839" t="e">
        <f>P59/J59</f>
        <v>#DIV/0!</v>
      </c>
      <c r="Q60" s="839" t="e">
        <f>Q59/J59</f>
        <v>#DIV/0!</v>
      </c>
      <c r="R60" s="866"/>
      <c r="S60" s="867" t="e">
        <f>S59/E59</f>
        <v>#DIV/0!</v>
      </c>
      <c r="T60" s="867" t="e">
        <f>T59/J59</f>
        <v>#DIV/0!</v>
      </c>
      <c r="U60" s="494"/>
      <c r="W60" s="494"/>
      <c r="Y60" s="868"/>
      <c r="Z60" s="868"/>
      <c r="AA60" s="868"/>
      <c r="AB60" s="868"/>
      <c r="AC60" s="868"/>
      <c r="AD60" s="868"/>
      <c r="AE60" s="868"/>
      <c r="AF60" s="868"/>
      <c r="AG60" s="868"/>
      <c r="AH60" s="868"/>
      <c r="AI60" s="868"/>
      <c r="AJ60" s="868"/>
      <c r="AK60" s="868"/>
      <c r="AL60" s="868"/>
      <c r="AM60" s="868"/>
      <c r="AN60" s="868"/>
      <c r="AO60" s="868"/>
      <c r="AP60" s="868"/>
      <c r="AQ60" s="868"/>
      <c r="AR60" s="868"/>
      <c r="AS60" s="868"/>
      <c r="AT60" s="868"/>
      <c r="AU60" s="868"/>
    </row>
    <row r="61" spans="1:48" ht="15" customHeight="1" x14ac:dyDescent="0.25">
      <c r="A61" s="2" t="s">
        <v>366</v>
      </c>
      <c r="K61" s="339"/>
      <c r="L61" s="339"/>
      <c r="M61" s="339"/>
      <c r="N61" s="339"/>
      <c r="O61" s="339"/>
      <c r="P61" s="480"/>
      <c r="Q61" s="339"/>
      <c r="R61" s="329"/>
      <c r="S61" s="498"/>
      <c r="T61" s="498"/>
      <c r="U61" s="498"/>
      <c r="V61" s="339"/>
      <c r="W61" s="322"/>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row>
    <row r="62" spans="1:48" s="39" customFormat="1" ht="15" customHeight="1" x14ac:dyDescent="0.25">
      <c r="A62" s="39">
        <f t="shared" ref="A62:A70" si="26">ROW()-26</f>
        <v>36</v>
      </c>
      <c r="B62" s="88"/>
      <c r="C62" s="88"/>
      <c r="D62" s="205"/>
      <c r="E62" s="89"/>
      <c r="F62" s="475"/>
      <c r="G62" s="361"/>
      <c r="H62" s="131"/>
      <c r="I62" s="40">
        <f t="shared" ref="I62:I70" si="27">$I$14*J62</f>
        <v>0</v>
      </c>
      <c r="J62" s="89"/>
      <c r="K62" s="475"/>
      <c r="L62" s="475"/>
      <c r="M62" s="475"/>
      <c r="N62" s="475"/>
      <c r="O62" s="475"/>
      <c r="P62" s="475"/>
      <c r="Q62" s="476">
        <f t="shared" ref="Q62:Q70" si="28">(((K62+M62)*12+O62+P62)*(1+$Q$9)+((L62+N62)*12))/12</f>
        <v>0</v>
      </c>
      <c r="R62" s="320"/>
      <c r="S62" s="496">
        <f t="shared" ref="S62" si="29">F62*12</f>
        <v>0</v>
      </c>
      <c r="T62" s="495">
        <f>Tabelle_ZBetrK_§43[[#This Row],[Spalte13]]*12</f>
        <v>0</v>
      </c>
      <c r="U62" s="496">
        <f t="shared" ref="U62" si="30">T62-S62</f>
        <v>0</v>
      </c>
      <c r="V62" s="41"/>
      <c r="W62" s="322"/>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25"/>
    </row>
    <row r="63" spans="1:48" s="39" customFormat="1" ht="15" customHeight="1" x14ac:dyDescent="0.25">
      <c r="A63" s="39">
        <f t="shared" si="26"/>
        <v>37</v>
      </c>
      <c r="B63" s="88"/>
      <c r="C63" s="88"/>
      <c r="D63" s="205"/>
      <c r="E63" s="89"/>
      <c r="F63" s="475"/>
      <c r="G63" s="361"/>
      <c r="H63" s="131"/>
      <c r="I63" s="40">
        <f t="shared" si="27"/>
        <v>0</v>
      </c>
      <c r="J63" s="89"/>
      <c r="K63" s="475"/>
      <c r="L63" s="475"/>
      <c r="M63" s="475"/>
      <c r="N63" s="475"/>
      <c r="O63" s="475"/>
      <c r="P63" s="475"/>
      <c r="Q63" s="476">
        <f t="shared" si="28"/>
        <v>0</v>
      </c>
      <c r="R63" s="320"/>
      <c r="S63" s="496">
        <f t="shared" ref="S63:S70" si="31">F63*12</f>
        <v>0</v>
      </c>
      <c r="T63" s="495">
        <f>Tabelle_ZBetrK_§43[[#This Row],[Spalte13]]*12</f>
        <v>0</v>
      </c>
      <c r="U63" s="496">
        <f t="shared" ref="U63:U70" si="32">T63-S63</f>
        <v>0</v>
      </c>
      <c r="V63" s="41"/>
      <c r="W63" s="322"/>
      <c r="Y63" s="301"/>
      <c r="Z63" s="301"/>
      <c r="AA63" s="301"/>
      <c r="AB63" s="301"/>
      <c r="AC63" s="301"/>
      <c r="AD63" s="301"/>
      <c r="AE63" s="301"/>
      <c r="AF63" s="301"/>
      <c r="AG63" s="301"/>
      <c r="AH63" s="301"/>
      <c r="AI63" s="301"/>
      <c r="AJ63" s="301"/>
      <c r="AK63" s="301"/>
      <c r="AL63" s="301"/>
      <c r="AM63" s="301"/>
      <c r="AN63" s="301"/>
      <c r="AO63" s="301"/>
      <c r="AP63" s="301"/>
      <c r="AQ63" s="301"/>
      <c r="AR63" s="301"/>
      <c r="AS63" s="301"/>
      <c r="AT63" s="301"/>
      <c r="AU63" s="301"/>
      <c r="AV63" s="25"/>
    </row>
    <row r="64" spans="1:48" s="39" customFormat="1" ht="15" customHeight="1" x14ac:dyDescent="0.25">
      <c r="A64" s="39">
        <f t="shared" si="26"/>
        <v>38</v>
      </c>
      <c r="B64" s="88"/>
      <c r="C64" s="88"/>
      <c r="D64" s="205"/>
      <c r="E64" s="89"/>
      <c r="F64" s="475"/>
      <c r="G64" s="361"/>
      <c r="H64" s="131"/>
      <c r="I64" s="40">
        <f t="shared" si="27"/>
        <v>0</v>
      </c>
      <c r="J64" s="89"/>
      <c r="K64" s="475"/>
      <c r="L64" s="475"/>
      <c r="M64" s="475"/>
      <c r="N64" s="475"/>
      <c r="O64" s="475"/>
      <c r="P64" s="475"/>
      <c r="Q64" s="476">
        <f t="shared" si="28"/>
        <v>0</v>
      </c>
      <c r="R64" s="320"/>
      <c r="S64" s="496">
        <f t="shared" si="31"/>
        <v>0</v>
      </c>
      <c r="T64" s="495">
        <f>Tabelle_ZBetrK_§43[[#This Row],[Spalte13]]*12</f>
        <v>0</v>
      </c>
      <c r="U64" s="496">
        <f t="shared" si="32"/>
        <v>0</v>
      </c>
      <c r="V64" s="41"/>
      <c r="W64" s="322"/>
      <c r="Y64" s="301"/>
      <c r="Z64" s="301"/>
      <c r="AA64" s="301"/>
      <c r="AB64" s="301"/>
      <c r="AC64" s="301"/>
      <c r="AD64" s="301"/>
      <c r="AE64" s="301"/>
      <c r="AF64" s="301"/>
      <c r="AG64" s="301"/>
      <c r="AH64" s="301"/>
      <c r="AI64" s="301"/>
      <c r="AJ64" s="301"/>
      <c r="AK64" s="301"/>
      <c r="AL64" s="301"/>
      <c r="AM64" s="301"/>
      <c r="AN64" s="301"/>
      <c r="AO64" s="301"/>
      <c r="AP64" s="301"/>
      <c r="AQ64" s="301"/>
      <c r="AR64" s="301"/>
      <c r="AS64" s="301"/>
      <c r="AT64" s="301"/>
      <c r="AU64" s="301"/>
      <c r="AV64" s="25"/>
    </row>
    <row r="65" spans="1:48" s="39" customFormat="1" ht="15" customHeight="1" x14ac:dyDescent="0.25">
      <c r="A65" s="39">
        <f t="shared" si="26"/>
        <v>39</v>
      </c>
      <c r="B65" s="88"/>
      <c r="C65" s="88"/>
      <c r="D65" s="205"/>
      <c r="E65" s="89"/>
      <c r="F65" s="475"/>
      <c r="G65" s="361"/>
      <c r="H65" s="131"/>
      <c r="I65" s="40">
        <f t="shared" si="27"/>
        <v>0</v>
      </c>
      <c r="J65" s="89"/>
      <c r="K65" s="475"/>
      <c r="L65" s="475"/>
      <c r="M65" s="475"/>
      <c r="N65" s="475"/>
      <c r="O65" s="475"/>
      <c r="P65" s="475"/>
      <c r="Q65" s="476">
        <f t="shared" si="28"/>
        <v>0</v>
      </c>
      <c r="R65" s="320"/>
      <c r="S65" s="496">
        <f t="shared" si="31"/>
        <v>0</v>
      </c>
      <c r="T65" s="495">
        <f>Tabelle_ZBetrK_§43[[#This Row],[Spalte13]]*12</f>
        <v>0</v>
      </c>
      <c r="U65" s="496">
        <f t="shared" si="32"/>
        <v>0</v>
      </c>
      <c r="V65" s="41"/>
      <c r="W65" s="322"/>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25"/>
    </row>
    <row r="66" spans="1:48" s="39" customFormat="1" ht="15" customHeight="1" x14ac:dyDescent="0.25">
      <c r="A66" s="39">
        <f t="shared" si="26"/>
        <v>40</v>
      </c>
      <c r="B66" s="88"/>
      <c r="C66" s="88"/>
      <c r="D66" s="205"/>
      <c r="E66" s="89"/>
      <c r="F66" s="475"/>
      <c r="G66" s="361"/>
      <c r="H66" s="131"/>
      <c r="I66" s="40">
        <f t="shared" si="27"/>
        <v>0</v>
      </c>
      <c r="J66" s="89"/>
      <c r="K66" s="475"/>
      <c r="L66" s="475"/>
      <c r="M66" s="475"/>
      <c r="N66" s="475"/>
      <c r="O66" s="475"/>
      <c r="P66" s="475"/>
      <c r="Q66" s="476">
        <f t="shared" si="28"/>
        <v>0</v>
      </c>
      <c r="R66" s="320"/>
      <c r="S66" s="496">
        <f t="shared" si="31"/>
        <v>0</v>
      </c>
      <c r="T66" s="495">
        <f>Tabelle_ZBetrK_§43[[#This Row],[Spalte13]]*12</f>
        <v>0</v>
      </c>
      <c r="U66" s="496">
        <f t="shared" si="32"/>
        <v>0</v>
      </c>
      <c r="V66" s="41"/>
      <c r="W66" s="322"/>
      <c r="Y66" s="301"/>
      <c r="Z66" s="301"/>
      <c r="AA66" s="301"/>
      <c r="AB66" s="301"/>
      <c r="AC66" s="301"/>
      <c r="AD66" s="301"/>
      <c r="AE66" s="301"/>
      <c r="AF66" s="301"/>
      <c r="AG66" s="301"/>
      <c r="AH66" s="301"/>
      <c r="AI66" s="301"/>
      <c r="AJ66" s="301"/>
      <c r="AK66" s="301"/>
      <c r="AL66" s="301"/>
      <c r="AM66" s="301"/>
      <c r="AN66" s="301"/>
      <c r="AO66" s="301"/>
      <c r="AP66" s="301"/>
      <c r="AQ66" s="301"/>
      <c r="AR66" s="301"/>
      <c r="AS66" s="301"/>
      <c r="AT66" s="301"/>
      <c r="AU66" s="301"/>
      <c r="AV66" s="25"/>
    </row>
    <row r="67" spans="1:48" s="39" customFormat="1" ht="15" customHeight="1" x14ac:dyDescent="0.25">
      <c r="A67" s="39">
        <f t="shared" si="26"/>
        <v>41</v>
      </c>
      <c r="B67" s="88"/>
      <c r="C67" s="88"/>
      <c r="D67" s="205"/>
      <c r="E67" s="89"/>
      <c r="F67" s="475"/>
      <c r="G67" s="361"/>
      <c r="H67" s="131"/>
      <c r="I67" s="40">
        <f t="shared" si="27"/>
        <v>0</v>
      </c>
      <c r="J67" s="89"/>
      <c r="K67" s="475"/>
      <c r="L67" s="475"/>
      <c r="M67" s="475"/>
      <c r="N67" s="475"/>
      <c r="O67" s="475"/>
      <c r="P67" s="475"/>
      <c r="Q67" s="476">
        <f t="shared" si="28"/>
        <v>0</v>
      </c>
      <c r="R67" s="320"/>
      <c r="S67" s="496">
        <f t="shared" si="31"/>
        <v>0</v>
      </c>
      <c r="T67" s="495">
        <f>Tabelle_ZBetrK_§43[[#This Row],[Spalte13]]*12</f>
        <v>0</v>
      </c>
      <c r="U67" s="496">
        <f t="shared" si="32"/>
        <v>0</v>
      </c>
      <c r="V67" s="41"/>
      <c r="W67" s="322"/>
      <c r="Y67" s="301"/>
      <c r="Z67" s="301"/>
      <c r="AA67" s="301"/>
      <c r="AB67" s="301"/>
      <c r="AC67" s="301"/>
      <c r="AD67" s="301"/>
      <c r="AE67" s="301"/>
      <c r="AF67" s="301"/>
      <c r="AG67" s="301"/>
      <c r="AH67" s="301"/>
      <c r="AI67" s="301"/>
      <c r="AJ67" s="301"/>
      <c r="AK67" s="301"/>
      <c r="AL67" s="301"/>
      <c r="AM67" s="301"/>
      <c r="AN67" s="301"/>
      <c r="AO67" s="301"/>
      <c r="AP67" s="301"/>
      <c r="AQ67" s="301"/>
      <c r="AR67" s="301"/>
      <c r="AS67" s="301"/>
      <c r="AT67" s="301"/>
      <c r="AU67" s="301"/>
      <c r="AV67" s="25"/>
    </row>
    <row r="68" spans="1:48" s="39" customFormat="1" ht="15" customHeight="1" x14ac:dyDescent="0.25">
      <c r="A68" s="39">
        <f t="shared" si="26"/>
        <v>42</v>
      </c>
      <c r="B68" s="88"/>
      <c r="C68" s="88"/>
      <c r="D68" s="205"/>
      <c r="E68" s="89"/>
      <c r="F68" s="475"/>
      <c r="G68" s="361"/>
      <c r="H68" s="131"/>
      <c r="I68" s="40">
        <f t="shared" si="27"/>
        <v>0</v>
      </c>
      <c r="J68" s="89"/>
      <c r="K68" s="475"/>
      <c r="L68" s="475"/>
      <c r="M68" s="475"/>
      <c r="N68" s="475"/>
      <c r="O68" s="475"/>
      <c r="P68" s="475"/>
      <c r="Q68" s="476">
        <f t="shared" si="28"/>
        <v>0</v>
      </c>
      <c r="R68" s="320"/>
      <c r="S68" s="496">
        <f t="shared" si="31"/>
        <v>0</v>
      </c>
      <c r="T68" s="495">
        <f>Tabelle_ZBetrK_§43[[#This Row],[Spalte13]]*12</f>
        <v>0</v>
      </c>
      <c r="U68" s="496">
        <f t="shared" si="32"/>
        <v>0</v>
      </c>
      <c r="V68" s="41"/>
      <c r="W68" s="322"/>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25"/>
    </row>
    <row r="69" spans="1:48" s="39" customFormat="1" ht="15" customHeight="1" x14ac:dyDescent="0.25">
      <c r="A69" s="39">
        <f t="shared" si="26"/>
        <v>43</v>
      </c>
      <c r="B69" s="88"/>
      <c r="C69" s="88"/>
      <c r="D69" s="205"/>
      <c r="E69" s="89"/>
      <c r="F69" s="475"/>
      <c r="G69" s="361"/>
      <c r="H69" s="131"/>
      <c r="I69" s="40">
        <f t="shared" si="27"/>
        <v>0</v>
      </c>
      <c r="J69" s="89"/>
      <c r="K69" s="475"/>
      <c r="L69" s="475"/>
      <c r="M69" s="475"/>
      <c r="N69" s="475"/>
      <c r="O69" s="475"/>
      <c r="P69" s="475"/>
      <c r="Q69" s="476">
        <f t="shared" si="28"/>
        <v>0</v>
      </c>
      <c r="R69" s="320"/>
      <c r="S69" s="496">
        <f t="shared" si="31"/>
        <v>0</v>
      </c>
      <c r="T69" s="495">
        <f>Tabelle_ZBetrK_§43[[#This Row],[Spalte13]]*12</f>
        <v>0</v>
      </c>
      <c r="U69" s="496">
        <f t="shared" si="32"/>
        <v>0</v>
      </c>
      <c r="V69" s="41"/>
      <c r="W69" s="322"/>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25"/>
    </row>
    <row r="70" spans="1:48" s="39" customFormat="1" ht="15" customHeight="1" thickBot="1" x14ac:dyDescent="0.3">
      <c r="A70" s="39">
        <f t="shared" si="26"/>
        <v>44</v>
      </c>
      <c r="B70" s="90"/>
      <c r="C70" s="90"/>
      <c r="D70" s="206"/>
      <c r="E70" s="91"/>
      <c r="F70" s="477"/>
      <c r="G70" s="362"/>
      <c r="H70" s="292"/>
      <c r="I70" s="40">
        <f t="shared" si="27"/>
        <v>0</v>
      </c>
      <c r="J70" s="91"/>
      <c r="K70" s="477"/>
      <c r="L70" s="477"/>
      <c r="M70" s="477"/>
      <c r="N70" s="477"/>
      <c r="O70" s="477"/>
      <c r="P70" s="477"/>
      <c r="Q70" s="476">
        <f t="shared" si="28"/>
        <v>0</v>
      </c>
      <c r="R70" s="320"/>
      <c r="S70" s="496">
        <f t="shared" si="31"/>
        <v>0</v>
      </c>
      <c r="T70" s="495">
        <f>Tabelle_ZBetrK_§43[[#This Row],[Spalte13]]*12</f>
        <v>0</v>
      </c>
      <c r="U70" s="496">
        <f t="shared" si="32"/>
        <v>0</v>
      </c>
      <c r="V70" s="41"/>
      <c r="W70" s="322"/>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25"/>
    </row>
    <row r="71" spans="1:48" ht="15" customHeight="1" thickBot="1" x14ac:dyDescent="0.3">
      <c r="A71" s="1212" t="s">
        <v>367</v>
      </c>
      <c r="B71" s="1213"/>
      <c r="C71" s="1213"/>
      <c r="D71" s="1214"/>
      <c r="E71" s="354">
        <f>SUM(E62:E70)</f>
        <v>0</v>
      </c>
      <c r="F71" s="478">
        <f>SUM(F62:F70)</f>
        <v>0</v>
      </c>
      <c r="G71" s="287"/>
      <c r="H71" s="355"/>
      <c r="I71" s="356"/>
      <c r="J71" s="354">
        <f>SUM(J62:J70)</f>
        <v>0</v>
      </c>
      <c r="K71" s="478">
        <f>SUM(K62:K70)</f>
        <v>0</v>
      </c>
      <c r="L71" s="478">
        <f t="shared" ref="L71:P71" si="33">SUM(L62:L70)</f>
        <v>0</v>
      </c>
      <c r="M71" s="478">
        <f t="shared" si="33"/>
        <v>0</v>
      </c>
      <c r="N71" s="478">
        <f t="shared" si="33"/>
        <v>0</v>
      </c>
      <c r="O71" s="478">
        <f t="shared" si="33"/>
        <v>0</v>
      </c>
      <c r="P71" s="478">
        <f t="shared" si="33"/>
        <v>0</v>
      </c>
      <c r="Q71" s="485">
        <f>SUM(Q62:Q70)</f>
        <v>0</v>
      </c>
      <c r="R71" s="287"/>
      <c r="S71" s="499">
        <f>SUM(S62:S70)</f>
        <v>0</v>
      </c>
      <c r="T71" s="499">
        <f>SUM(T62:T70)</f>
        <v>0</v>
      </c>
      <c r="U71" s="497">
        <f>SUM(U62:U70)</f>
        <v>0</v>
      </c>
      <c r="V71" s="338"/>
      <c r="W71" s="357" t="s">
        <v>340</v>
      </c>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row>
    <row r="72" spans="1:48" s="479" customFormat="1" ht="15" customHeight="1" x14ac:dyDescent="0.25">
      <c r="B72" s="862"/>
      <c r="E72" s="863" t="s">
        <v>909</v>
      </c>
      <c r="F72" s="839" t="e">
        <f>F71/E71</f>
        <v>#DIV/0!</v>
      </c>
      <c r="G72" s="864"/>
      <c r="H72" s="865"/>
      <c r="I72" s="863" t="s">
        <v>909</v>
      </c>
      <c r="J72" s="839"/>
      <c r="K72" s="839" t="e">
        <f>K71/J71</f>
        <v>#DIV/0!</v>
      </c>
      <c r="L72" s="839" t="e">
        <f>L71/J71</f>
        <v>#DIV/0!</v>
      </c>
      <c r="M72" s="839" t="e">
        <f>M71/J71</f>
        <v>#DIV/0!</v>
      </c>
      <c r="N72" s="839" t="e">
        <f>N71/J71</f>
        <v>#DIV/0!</v>
      </c>
      <c r="O72" s="839" t="e">
        <f>O71/J71</f>
        <v>#DIV/0!</v>
      </c>
      <c r="P72" s="839" t="e">
        <f>P71/J71</f>
        <v>#DIV/0!</v>
      </c>
      <c r="Q72" s="839" t="e">
        <f>Q71/J71</f>
        <v>#DIV/0!</v>
      </c>
      <c r="R72" s="866"/>
      <c r="S72" s="867" t="e">
        <f>S71/E71</f>
        <v>#DIV/0!</v>
      </c>
      <c r="T72" s="867" t="e">
        <f>T71/J71</f>
        <v>#DIV/0!</v>
      </c>
      <c r="U72" s="494"/>
      <c r="W72" s="494"/>
      <c r="Y72" s="868"/>
      <c r="Z72" s="868"/>
      <c r="AA72" s="868"/>
      <c r="AB72" s="868"/>
      <c r="AC72" s="868"/>
      <c r="AD72" s="868"/>
      <c r="AE72" s="868"/>
      <c r="AF72" s="868"/>
      <c r="AG72" s="868"/>
      <c r="AH72" s="868"/>
      <c r="AI72" s="868"/>
      <c r="AJ72" s="868"/>
      <c r="AK72" s="868"/>
      <c r="AL72" s="868"/>
      <c r="AM72" s="868"/>
      <c r="AN72" s="868"/>
      <c r="AO72" s="868"/>
      <c r="AP72" s="868"/>
      <c r="AQ72" s="868"/>
      <c r="AR72" s="868"/>
      <c r="AS72" s="868"/>
      <c r="AT72" s="868"/>
      <c r="AU72" s="868"/>
    </row>
    <row r="73" spans="1:48" ht="15" customHeight="1" x14ac:dyDescent="0.25">
      <c r="A73" s="2" t="s">
        <v>42</v>
      </c>
      <c r="K73" s="339"/>
      <c r="L73" s="339"/>
      <c r="M73" s="339"/>
      <c r="N73" s="339"/>
      <c r="O73" s="339"/>
      <c r="P73" s="480"/>
      <c r="Q73" s="339"/>
      <c r="R73" s="329"/>
      <c r="S73" s="498"/>
      <c r="T73" s="498"/>
      <c r="U73" s="498"/>
      <c r="V73" s="339"/>
      <c r="W73" s="322"/>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row>
    <row r="74" spans="1:48" s="39" customFormat="1" ht="15" customHeight="1" x14ac:dyDescent="0.25">
      <c r="A74" s="39">
        <f t="shared" ref="A74:A81" si="34">ROW()-29</f>
        <v>45</v>
      </c>
      <c r="B74" s="88"/>
      <c r="C74" s="88"/>
      <c r="D74" s="205"/>
      <c r="E74" s="91"/>
      <c r="F74" s="477"/>
      <c r="G74" s="361"/>
      <c r="H74" s="131"/>
      <c r="I74" s="40">
        <f t="shared" ref="I74:I81" si="35">$I$14*J74</f>
        <v>0</v>
      </c>
      <c r="J74" s="91"/>
      <c r="K74" s="477"/>
      <c r="L74" s="477"/>
      <c r="M74" s="477"/>
      <c r="N74" s="477"/>
      <c r="O74" s="477"/>
      <c r="P74" s="477"/>
      <c r="Q74" s="476">
        <f t="shared" ref="Q74:Q81" si="36">(((K74+M74)*12+O74+P74)*(1+$Q$9)+((L74+N74)*12))/12</f>
        <v>0</v>
      </c>
      <c r="R74" s="320"/>
      <c r="S74" s="496">
        <f t="shared" ref="S74" si="37">F74*12</f>
        <v>0</v>
      </c>
      <c r="T74" s="496">
        <f>Tabelle_HWK[[#This Row],[Spalte13]]*12</f>
        <v>0</v>
      </c>
      <c r="U74" s="496">
        <f t="shared" ref="U74" si="38">T74-S74</f>
        <v>0</v>
      </c>
      <c r="V74" s="41"/>
      <c r="W74" s="322"/>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25"/>
    </row>
    <row r="75" spans="1:48" s="39" customFormat="1" ht="15" customHeight="1" x14ac:dyDescent="0.25">
      <c r="A75" s="39">
        <f t="shared" si="34"/>
        <v>46</v>
      </c>
      <c r="B75" s="88"/>
      <c r="C75" s="88"/>
      <c r="D75" s="205"/>
      <c r="E75" s="91"/>
      <c r="F75" s="477"/>
      <c r="G75" s="361"/>
      <c r="H75" s="131"/>
      <c r="I75" s="40">
        <f t="shared" si="35"/>
        <v>0</v>
      </c>
      <c r="J75" s="91"/>
      <c r="K75" s="477"/>
      <c r="L75" s="477"/>
      <c r="M75" s="477"/>
      <c r="N75" s="477"/>
      <c r="O75" s="477"/>
      <c r="P75" s="477"/>
      <c r="Q75" s="476">
        <f t="shared" si="36"/>
        <v>0</v>
      </c>
      <c r="R75" s="320"/>
      <c r="S75" s="496">
        <f t="shared" ref="S75:S81" si="39">F75*12</f>
        <v>0</v>
      </c>
      <c r="T75" s="496">
        <f>Tabelle_HWK[[#This Row],[Spalte13]]*12</f>
        <v>0</v>
      </c>
      <c r="U75" s="496">
        <f t="shared" ref="U75:U81" si="40">T75-S75</f>
        <v>0</v>
      </c>
      <c r="V75" s="41"/>
      <c r="W75" s="322"/>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25"/>
    </row>
    <row r="76" spans="1:48" s="39" customFormat="1" ht="15" customHeight="1" x14ac:dyDescent="0.25">
      <c r="A76" s="39">
        <f t="shared" si="34"/>
        <v>47</v>
      </c>
      <c r="B76" s="88"/>
      <c r="C76" s="88"/>
      <c r="D76" s="205"/>
      <c r="E76" s="91"/>
      <c r="F76" s="477"/>
      <c r="G76" s="361"/>
      <c r="H76" s="131"/>
      <c r="I76" s="40">
        <f t="shared" si="35"/>
        <v>0</v>
      </c>
      <c r="J76" s="91"/>
      <c r="K76" s="477"/>
      <c r="L76" s="477"/>
      <c r="M76" s="477"/>
      <c r="N76" s="477"/>
      <c r="O76" s="477"/>
      <c r="P76" s="477"/>
      <c r="Q76" s="476">
        <f t="shared" si="36"/>
        <v>0</v>
      </c>
      <c r="R76" s="320"/>
      <c r="S76" s="496">
        <f t="shared" si="39"/>
        <v>0</v>
      </c>
      <c r="T76" s="496">
        <f>Tabelle_HWK[[#This Row],[Spalte13]]*12</f>
        <v>0</v>
      </c>
      <c r="U76" s="496">
        <f t="shared" si="40"/>
        <v>0</v>
      </c>
      <c r="V76" s="41"/>
      <c r="W76" s="322"/>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25"/>
    </row>
    <row r="77" spans="1:48" s="39" customFormat="1" ht="15" customHeight="1" x14ac:dyDescent="0.25">
      <c r="A77" s="39">
        <f t="shared" si="34"/>
        <v>48</v>
      </c>
      <c r="B77" s="88"/>
      <c r="C77" s="88"/>
      <c r="D77" s="205"/>
      <c r="E77" s="91"/>
      <c r="F77" s="477"/>
      <c r="G77" s="361"/>
      <c r="H77" s="131"/>
      <c r="I77" s="40">
        <f t="shared" si="35"/>
        <v>0</v>
      </c>
      <c r="J77" s="89"/>
      <c r="K77" s="475"/>
      <c r="L77" s="475"/>
      <c r="M77" s="475"/>
      <c r="N77" s="475"/>
      <c r="O77" s="475"/>
      <c r="P77" s="475"/>
      <c r="Q77" s="476">
        <f t="shared" si="36"/>
        <v>0</v>
      </c>
      <c r="R77" s="320"/>
      <c r="S77" s="496">
        <f t="shared" si="39"/>
        <v>0</v>
      </c>
      <c r="T77" s="496">
        <f>Tabelle_HWK[[#This Row],[Spalte13]]*12</f>
        <v>0</v>
      </c>
      <c r="U77" s="496">
        <f t="shared" si="40"/>
        <v>0</v>
      </c>
      <c r="V77" s="41"/>
      <c r="W77" s="322"/>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25"/>
    </row>
    <row r="78" spans="1:48" s="39" customFormat="1" ht="15" customHeight="1" x14ac:dyDescent="0.25">
      <c r="A78" s="39">
        <f t="shared" si="34"/>
        <v>49</v>
      </c>
      <c r="B78" s="88"/>
      <c r="C78" s="88"/>
      <c r="D78" s="205"/>
      <c r="E78" s="89"/>
      <c r="F78" s="475"/>
      <c r="G78" s="361"/>
      <c r="H78" s="131"/>
      <c r="I78" s="40">
        <f t="shared" si="35"/>
        <v>0</v>
      </c>
      <c r="J78" s="89"/>
      <c r="K78" s="475"/>
      <c r="L78" s="475"/>
      <c r="M78" s="475"/>
      <c r="N78" s="475"/>
      <c r="O78" s="475"/>
      <c r="P78" s="475"/>
      <c r="Q78" s="476">
        <f t="shared" si="36"/>
        <v>0</v>
      </c>
      <c r="R78" s="320"/>
      <c r="S78" s="496">
        <f t="shared" si="39"/>
        <v>0</v>
      </c>
      <c r="T78" s="496">
        <f>Tabelle_HWK[[#This Row],[Spalte13]]*12</f>
        <v>0</v>
      </c>
      <c r="U78" s="496">
        <f t="shared" si="40"/>
        <v>0</v>
      </c>
      <c r="V78" s="41"/>
      <c r="W78" s="322"/>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25"/>
    </row>
    <row r="79" spans="1:48" s="39" customFormat="1" ht="15" customHeight="1" x14ac:dyDescent="0.25">
      <c r="A79" s="39">
        <f t="shared" si="34"/>
        <v>50</v>
      </c>
      <c r="B79" s="88"/>
      <c r="C79" s="88"/>
      <c r="D79" s="205"/>
      <c r="E79" s="89"/>
      <c r="F79" s="475"/>
      <c r="G79" s="361"/>
      <c r="H79" s="131"/>
      <c r="I79" s="40">
        <f t="shared" si="35"/>
        <v>0</v>
      </c>
      <c r="J79" s="89"/>
      <c r="K79" s="475"/>
      <c r="L79" s="475"/>
      <c r="M79" s="475"/>
      <c r="N79" s="475"/>
      <c r="O79" s="475"/>
      <c r="P79" s="475"/>
      <c r="Q79" s="476">
        <f t="shared" si="36"/>
        <v>0</v>
      </c>
      <c r="R79" s="320"/>
      <c r="S79" s="496">
        <f t="shared" si="39"/>
        <v>0</v>
      </c>
      <c r="T79" s="496">
        <f>Tabelle_HWK[[#This Row],[Spalte13]]*12</f>
        <v>0</v>
      </c>
      <c r="U79" s="496">
        <f t="shared" si="40"/>
        <v>0</v>
      </c>
      <c r="V79" s="41"/>
      <c r="W79" s="322"/>
      <c r="Y79" s="301"/>
      <c r="Z79" s="301"/>
      <c r="AA79" s="301"/>
      <c r="AB79" s="301"/>
      <c r="AC79" s="301"/>
      <c r="AD79" s="301"/>
      <c r="AE79" s="301"/>
      <c r="AF79" s="301"/>
      <c r="AG79" s="301"/>
      <c r="AH79" s="301"/>
      <c r="AI79" s="301"/>
      <c r="AJ79" s="301"/>
      <c r="AK79" s="301"/>
      <c r="AL79" s="301"/>
      <c r="AM79" s="301"/>
      <c r="AN79" s="301"/>
      <c r="AO79" s="301"/>
      <c r="AP79" s="301"/>
      <c r="AQ79" s="301"/>
      <c r="AR79" s="301"/>
      <c r="AS79" s="301"/>
      <c r="AT79" s="301"/>
      <c r="AU79" s="301"/>
      <c r="AV79" s="25"/>
    </row>
    <row r="80" spans="1:48" s="39" customFormat="1" ht="15" customHeight="1" x14ac:dyDescent="0.25">
      <c r="A80" s="39">
        <f t="shared" si="34"/>
        <v>51</v>
      </c>
      <c r="B80" s="88"/>
      <c r="C80" s="88"/>
      <c r="D80" s="205"/>
      <c r="E80" s="89"/>
      <c r="F80" s="475"/>
      <c r="G80" s="361"/>
      <c r="H80" s="131"/>
      <c r="I80" s="40">
        <f t="shared" si="35"/>
        <v>0</v>
      </c>
      <c r="J80" s="89"/>
      <c r="K80" s="475"/>
      <c r="L80" s="475"/>
      <c r="M80" s="475"/>
      <c r="N80" s="475"/>
      <c r="O80" s="475"/>
      <c r="P80" s="475"/>
      <c r="Q80" s="476">
        <f t="shared" si="36"/>
        <v>0</v>
      </c>
      <c r="R80" s="320"/>
      <c r="S80" s="496">
        <f t="shared" si="39"/>
        <v>0</v>
      </c>
      <c r="T80" s="496">
        <f>Tabelle_HWK[[#This Row],[Spalte13]]*12</f>
        <v>0</v>
      </c>
      <c r="U80" s="496">
        <f t="shared" si="40"/>
        <v>0</v>
      </c>
      <c r="V80" s="41"/>
      <c r="W80" s="322"/>
      <c r="Y80" s="301"/>
      <c r="Z80" s="301"/>
      <c r="AA80" s="301"/>
      <c r="AB80" s="301"/>
      <c r="AC80" s="301"/>
      <c r="AD80" s="301"/>
      <c r="AE80" s="301"/>
      <c r="AF80" s="301"/>
      <c r="AG80" s="301"/>
      <c r="AH80" s="301"/>
      <c r="AI80" s="301"/>
      <c r="AJ80" s="301"/>
      <c r="AK80" s="301"/>
      <c r="AL80" s="301"/>
      <c r="AM80" s="301"/>
      <c r="AN80" s="301"/>
      <c r="AO80" s="301"/>
      <c r="AP80" s="301"/>
      <c r="AQ80" s="301"/>
      <c r="AR80" s="301"/>
      <c r="AS80" s="301"/>
      <c r="AT80" s="301"/>
      <c r="AU80" s="301"/>
      <c r="AV80" s="25"/>
    </row>
    <row r="81" spans="1:48" s="39" customFormat="1" ht="15" customHeight="1" thickBot="1" x14ac:dyDescent="0.3">
      <c r="A81" s="39">
        <f t="shared" si="34"/>
        <v>52</v>
      </c>
      <c r="B81" s="90"/>
      <c r="C81" s="90"/>
      <c r="D81" s="206"/>
      <c r="E81" s="91"/>
      <c r="F81" s="477"/>
      <c r="G81" s="362"/>
      <c r="H81" s="292"/>
      <c r="I81" s="40">
        <f t="shared" si="35"/>
        <v>0</v>
      </c>
      <c r="J81" s="91"/>
      <c r="K81" s="477"/>
      <c r="L81" s="477"/>
      <c r="M81" s="477"/>
      <c r="N81" s="477"/>
      <c r="O81" s="477"/>
      <c r="P81" s="477"/>
      <c r="Q81" s="476">
        <f t="shared" si="36"/>
        <v>0</v>
      </c>
      <c r="R81" s="320"/>
      <c r="S81" s="496">
        <f t="shared" si="39"/>
        <v>0</v>
      </c>
      <c r="T81" s="496">
        <f>Tabelle_HWK[[#This Row],[Spalte13]]*12</f>
        <v>0</v>
      </c>
      <c r="U81" s="496">
        <f t="shared" si="40"/>
        <v>0</v>
      </c>
      <c r="V81" s="41"/>
      <c r="W81" s="322"/>
      <c r="Y81" s="301"/>
      <c r="Z81" s="301"/>
      <c r="AA81" s="301"/>
      <c r="AB81" s="301"/>
      <c r="AC81" s="301"/>
      <c r="AD81" s="301"/>
      <c r="AE81" s="301"/>
      <c r="AF81" s="301"/>
      <c r="AG81" s="301"/>
      <c r="AH81" s="301"/>
      <c r="AI81" s="301"/>
      <c r="AJ81" s="301"/>
      <c r="AK81" s="301"/>
      <c r="AL81" s="301"/>
      <c r="AM81" s="301"/>
      <c r="AN81" s="301"/>
      <c r="AO81" s="301"/>
      <c r="AP81" s="301"/>
      <c r="AQ81" s="301"/>
      <c r="AR81" s="301"/>
      <c r="AS81" s="301"/>
      <c r="AT81" s="301"/>
      <c r="AU81" s="301"/>
      <c r="AV81" s="25"/>
    </row>
    <row r="82" spans="1:48" ht="15" customHeight="1" thickBot="1" x14ac:dyDescent="0.3">
      <c r="A82" s="1212" t="s">
        <v>50</v>
      </c>
      <c r="B82" s="1213"/>
      <c r="C82" s="1213"/>
      <c r="D82" s="1214"/>
      <c r="E82" s="354">
        <f>SUM(E74:E81)</f>
        <v>0</v>
      </c>
      <c r="F82" s="478">
        <f>SUM(F74:F81)</f>
        <v>0</v>
      </c>
      <c r="G82" s="287"/>
      <c r="H82" s="355"/>
      <c r="I82" s="356"/>
      <c r="J82" s="354">
        <f>SUM(J74:J81)</f>
        <v>0</v>
      </c>
      <c r="K82" s="478">
        <f>SUM(K74:K81)</f>
        <v>0</v>
      </c>
      <c r="L82" s="478">
        <f t="shared" ref="L82:P82" si="41">SUM(L74:L81)</f>
        <v>0</v>
      </c>
      <c r="M82" s="478">
        <f t="shared" si="41"/>
        <v>0</v>
      </c>
      <c r="N82" s="478">
        <f t="shared" si="41"/>
        <v>0</v>
      </c>
      <c r="O82" s="478">
        <f t="shared" si="41"/>
        <v>0</v>
      </c>
      <c r="P82" s="478">
        <f t="shared" si="41"/>
        <v>0</v>
      </c>
      <c r="Q82" s="478">
        <f>SUM(Q74:Q81)</f>
        <v>0</v>
      </c>
      <c r="R82" s="287"/>
      <c r="S82" s="497">
        <f>SUM(S74:S81)</f>
        <v>0</v>
      </c>
      <c r="T82" s="497">
        <f>SUM(T74:T81)</f>
        <v>0</v>
      </c>
      <c r="U82" s="497">
        <f>SUM(U74:U81)</f>
        <v>0</v>
      </c>
      <c r="V82" s="338"/>
      <c r="W82" s="357" t="s">
        <v>341</v>
      </c>
      <c r="Y82" s="301"/>
      <c r="Z82" s="301"/>
      <c r="AA82" s="301"/>
      <c r="AB82" s="301"/>
      <c r="AC82" s="301"/>
      <c r="AD82" s="301"/>
      <c r="AE82" s="301"/>
      <c r="AF82" s="301"/>
      <c r="AG82" s="301"/>
      <c r="AH82" s="301"/>
      <c r="AI82" s="301"/>
      <c r="AJ82" s="301"/>
      <c r="AK82" s="301"/>
      <c r="AL82" s="301"/>
      <c r="AM82" s="301"/>
      <c r="AN82" s="301"/>
      <c r="AO82" s="301"/>
      <c r="AP82" s="301"/>
      <c r="AQ82" s="301"/>
      <c r="AR82" s="301"/>
      <c r="AS82" s="301"/>
      <c r="AT82" s="301"/>
      <c r="AU82" s="301"/>
    </row>
    <row r="83" spans="1:48" s="479" customFormat="1" ht="15" customHeight="1" x14ac:dyDescent="0.25">
      <c r="B83" s="862"/>
      <c r="E83" s="863" t="s">
        <v>909</v>
      </c>
      <c r="F83" s="839" t="e">
        <f>F82/E82</f>
        <v>#DIV/0!</v>
      </c>
      <c r="G83" s="864"/>
      <c r="H83" s="865"/>
      <c r="I83" s="863" t="s">
        <v>909</v>
      </c>
      <c r="J83" s="839"/>
      <c r="K83" s="839" t="e">
        <f>K82/J82</f>
        <v>#DIV/0!</v>
      </c>
      <c r="L83" s="839" t="e">
        <f>L82/J82</f>
        <v>#DIV/0!</v>
      </c>
      <c r="M83" s="839" t="e">
        <f>M82/J82</f>
        <v>#DIV/0!</v>
      </c>
      <c r="N83" s="839" t="e">
        <f>N82/J82</f>
        <v>#DIV/0!</v>
      </c>
      <c r="O83" s="839" t="e">
        <f>O82/J82</f>
        <v>#DIV/0!</v>
      </c>
      <c r="P83" s="839" t="e">
        <f>P82/J82</f>
        <v>#DIV/0!</v>
      </c>
      <c r="Q83" s="839" t="e">
        <f>Q82/J82</f>
        <v>#DIV/0!</v>
      </c>
      <c r="R83" s="866"/>
      <c r="S83" s="867" t="e">
        <f>S82/E82</f>
        <v>#DIV/0!</v>
      </c>
      <c r="T83" s="867" t="e">
        <f>T82/J82</f>
        <v>#DIV/0!</v>
      </c>
      <c r="U83" s="494"/>
      <c r="W83" s="494"/>
      <c r="Y83" s="868"/>
      <c r="Z83" s="868"/>
      <c r="AA83" s="868"/>
      <c r="AB83" s="868"/>
      <c r="AC83" s="868"/>
      <c r="AD83" s="868"/>
      <c r="AE83" s="868"/>
      <c r="AF83" s="868"/>
      <c r="AG83" s="868"/>
      <c r="AH83" s="868"/>
      <c r="AI83" s="868"/>
      <c r="AJ83" s="868"/>
      <c r="AK83" s="868"/>
      <c r="AL83" s="868"/>
      <c r="AM83" s="868"/>
      <c r="AN83" s="868"/>
      <c r="AO83" s="868"/>
      <c r="AP83" s="868"/>
      <c r="AQ83" s="868"/>
      <c r="AR83" s="868"/>
      <c r="AS83" s="868"/>
      <c r="AT83" s="868"/>
      <c r="AU83" s="868"/>
    </row>
    <row r="84" spans="1:48" ht="15" customHeight="1" x14ac:dyDescent="0.25">
      <c r="A84" s="2" t="s">
        <v>53</v>
      </c>
      <c r="K84" s="339"/>
      <c r="L84" s="339"/>
      <c r="M84" s="339"/>
      <c r="N84" s="339"/>
      <c r="O84" s="339"/>
      <c r="P84" s="480"/>
      <c r="Q84" s="339"/>
      <c r="R84" s="329"/>
      <c r="S84" s="498"/>
      <c r="T84" s="498"/>
      <c r="U84" s="498"/>
      <c r="V84" s="339"/>
      <c r="W84" s="322"/>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row>
    <row r="85" spans="1:48" s="39" customFormat="1" ht="15" customHeight="1" x14ac:dyDescent="0.25">
      <c r="A85" s="39">
        <f t="shared" ref="A85:A94" si="42">ROW()-32</f>
        <v>53</v>
      </c>
      <c r="B85" s="88"/>
      <c r="C85" s="88"/>
      <c r="D85" s="205"/>
      <c r="E85" s="89"/>
      <c r="F85" s="475"/>
      <c r="G85" s="361"/>
      <c r="H85" s="131"/>
      <c r="I85" s="40">
        <f t="shared" ref="I85:I94" si="43">$I$14*J85</f>
        <v>0</v>
      </c>
      <c r="J85" s="89"/>
      <c r="K85" s="475"/>
      <c r="L85" s="475"/>
      <c r="M85" s="475"/>
      <c r="N85" s="475"/>
      <c r="O85" s="475"/>
      <c r="P85" s="475"/>
      <c r="Q85" s="476">
        <f t="shared" ref="Q85:Q94" si="44">(((K85+M85)*12+O85+P85)*(1+$Q$9)+((L85+N85)*12))/12</f>
        <v>0</v>
      </c>
      <c r="R85" s="320"/>
      <c r="S85" s="496">
        <f t="shared" ref="S85" si="45">F85*12</f>
        <v>0</v>
      </c>
      <c r="T85" s="496">
        <f>Tabelle_KüchenP[[#This Row],[Spalte13]]*12</f>
        <v>0</v>
      </c>
      <c r="U85" s="496">
        <f t="shared" ref="U85" si="46">T85-S85</f>
        <v>0</v>
      </c>
      <c r="V85" s="41"/>
      <c r="W85" s="322"/>
      <c r="Y85" s="301"/>
      <c r="Z85" s="301"/>
      <c r="AA85" s="301"/>
      <c r="AB85" s="301"/>
      <c r="AC85" s="301"/>
      <c r="AD85" s="301"/>
      <c r="AE85" s="301"/>
      <c r="AF85" s="301"/>
      <c r="AG85" s="301"/>
      <c r="AH85" s="301"/>
      <c r="AI85" s="301"/>
      <c r="AJ85" s="301"/>
      <c r="AK85" s="301"/>
      <c r="AL85" s="301"/>
      <c r="AM85" s="301"/>
      <c r="AN85" s="301"/>
      <c r="AO85" s="301"/>
      <c r="AP85" s="301"/>
      <c r="AQ85" s="301"/>
      <c r="AR85" s="301"/>
      <c r="AS85" s="301"/>
      <c r="AT85" s="301"/>
      <c r="AU85" s="301"/>
      <c r="AV85" s="25"/>
    </row>
    <row r="86" spans="1:48" s="39" customFormat="1" ht="15" customHeight="1" x14ac:dyDescent="0.25">
      <c r="A86" s="39">
        <f t="shared" si="42"/>
        <v>54</v>
      </c>
      <c r="B86" s="88"/>
      <c r="C86" s="88"/>
      <c r="D86" s="205"/>
      <c r="E86" s="89"/>
      <c r="F86" s="475"/>
      <c r="G86" s="361"/>
      <c r="H86" s="131"/>
      <c r="I86" s="40">
        <f t="shared" si="43"/>
        <v>0</v>
      </c>
      <c r="J86" s="89"/>
      <c r="K86" s="475"/>
      <c r="L86" s="475"/>
      <c r="M86" s="475"/>
      <c r="N86" s="475"/>
      <c r="O86" s="475"/>
      <c r="P86" s="475"/>
      <c r="Q86" s="476">
        <f t="shared" si="44"/>
        <v>0</v>
      </c>
      <c r="R86" s="320"/>
      <c r="S86" s="496">
        <f t="shared" ref="S86:S94" si="47">F86*12</f>
        <v>0</v>
      </c>
      <c r="T86" s="496">
        <f>Tabelle_KüchenP[[#This Row],[Spalte13]]*12</f>
        <v>0</v>
      </c>
      <c r="U86" s="496">
        <f t="shared" ref="U86:U94" si="48">T86-S86</f>
        <v>0</v>
      </c>
      <c r="V86" s="41"/>
      <c r="W86" s="322"/>
      <c r="Y86" s="301"/>
      <c r="Z86" s="301"/>
      <c r="AA86" s="301"/>
      <c r="AB86" s="301"/>
      <c r="AC86" s="301"/>
      <c r="AD86" s="301"/>
      <c r="AE86" s="301"/>
      <c r="AF86" s="301"/>
      <c r="AG86" s="301"/>
      <c r="AH86" s="301"/>
      <c r="AI86" s="301"/>
      <c r="AJ86" s="301"/>
      <c r="AK86" s="301"/>
      <c r="AL86" s="301"/>
      <c r="AM86" s="301"/>
      <c r="AN86" s="301"/>
      <c r="AO86" s="301"/>
      <c r="AP86" s="301"/>
      <c r="AQ86" s="301"/>
      <c r="AR86" s="301"/>
      <c r="AS86" s="301"/>
      <c r="AT86" s="301"/>
      <c r="AU86" s="301"/>
      <c r="AV86" s="25"/>
    </row>
    <row r="87" spans="1:48" s="39" customFormat="1" ht="15" customHeight="1" x14ac:dyDescent="0.25">
      <c r="A87" s="39">
        <f t="shared" si="42"/>
        <v>55</v>
      </c>
      <c r="B87" s="88"/>
      <c r="C87" s="88"/>
      <c r="D87" s="205"/>
      <c r="E87" s="89"/>
      <c r="F87" s="475"/>
      <c r="G87" s="361"/>
      <c r="H87" s="131"/>
      <c r="I87" s="40">
        <f t="shared" si="43"/>
        <v>0</v>
      </c>
      <c r="J87" s="89"/>
      <c r="K87" s="475"/>
      <c r="L87" s="475"/>
      <c r="M87" s="475"/>
      <c r="N87" s="475"/>
      <c r="O87" s="475"/>
      <c r="P87" s="475"/>
      <c r="Q87" s="476">
        <f t="shared" si="44"/>
        <v>0</v>
      </c>
      <c r="R87" s="320"/>
      <c r="S87" s="496">
        <f t="shared" si="47"/>
        <v>0</v>
      </c>
      <c r="T87" s="496">
        <f>Tabelle_KüchenP[[#This Row],[Spalte13]]*12</f>
        <v>0</v>
      </c>
      <c r="U87" s="496">
        <f t="shared" si="48"/>
        <v>0</v>
      </c>
      <c r="V87" s="41"/>
      <c r="W87" s="322"/>
      <c r="Y87" s="301"/>
      <c r="Z87" s="301"/>
      <c r="AA87" s="301"/>
      <c r="AB87" s="301"/>
      <c r="AC87" s="301"/>
      <c r="AD87" s="301"/>
      <c r="AE87" s="301"/>
      <c r="AF87" s="301"/>
      <c r="AG87" s="301"/>
      <c r="AH87" s="301"/>
      <c r="AI87" s="301"/>
      <c r="AJ87" s="301"/>
      <c r="AK87" s="301"/>
      <c r="AL87" s="301"/>
      <c r="AM87" s="301"/>
      <c r="AN87" s="301"/>
      <c r="AO87" s="301"/>
      <c r="AP87" s="301"/>
      <c r="AQ87" s="301"/>
      <c r="AR87" s="301"/>
      <c r="AS87" s="301"/>
      <c r="AT87" s="301"/>
      <c r="AU87" s="301"/>
      <c r="AV87" s="25"/>
    </row>
    <row r="88" spans="1:48" s="39" customFormat="1" ht="15" customHeight="1" x14ac:dyDescent="0.25">
      <c r="A88" s="39">
        <f t="shared" si="42"/>
        <v>56</v>
      </c>
      <c r="B88" s="88"/>
      <c r="C88" s="88"/>
      <c r="D88" s="205"/>
      <c r="E88" s="89"/>
      <c r="F88" s="475"/>
      <c r="G88" s="361"/>
      <c r="H88" s="131"/>
      <c r="I88" s="40">
        <f t="shared" si="43"/>
        <v>0</v>
      </c>
      <c r="J88" s="89"/>
      <c r="K88" s="475"/>
      <c r="L88" s="475"/>
      <c r="M88" s="475"/>
      <c r="N88" s="475"/>
      <c r="O88" s="475"/>
      <c r="P88" s="475"/>
      <c r="Q88" s="476">
        <f t="shared" si="44"/>
        <v>0</v>
      </c>
      <c r="R88" s="320"/>
      <c r="S88" s="496">
        <f t="shared" si="47"/>
        <v>0</v>
      </c>
      <c r="T88" s="496">
        <f>Tabelle_KüchenP[[#This Row],[Spalte13]]*12</f>
        <v>0</v>
      </c>
      <c r="U88" s="496">
        <f t="shared" si="48"/>
        <v>0</v>
      </c>
      <c r="V88" s="41"/>
      <c r="W88" s="322"/>
      <c r="Y88" s="301"/>
      <c r="Z88" s="301"/>
      <c r="AA88" s="301"/>
      <c r="AB88" s="301"/>
      <c r="AC88" s="301"/>
      <c r="AD88" s="301"/>
      <c r="AE88" s="301"/>
      <c r="AF88" s="301"/>
      <c r="AG88" s="301"/>
      <c r="AH88" s="301"/>
      <c r="AI88" s="301"/>
      <c r="AJ88" s="301"/>
      <c r="AK88" s="301"/>
      <c r="AL88" s="301"/>
      <c r="AM88" s="301"/>
      <c r="AN88" s="301"/>
      <c r="AO88" s="301"/>
      <c r="AP88" s="301"/>
      <c r="AQ88" s="301"/>
      <c r="AR88" s="301"/>
      <c r="AS88" s="301"/>
      <c r="AT88" s="301"/>
      <c r="AU88" s="301"/>
      <c r="AV88" s="25"/>
    </row>
    <row r="89" spans="1:48" s="39" customFormat="1" ht="15" customHeight="1" x14ac:dyDescent="0.25">
      <c r="A89" s="39">
        <f t="shared" si="42"/>
        <v>57</v>
      </c>
      <c r="B89" s="88"/>
      <c r="C89" s="88"/>
      <c r="D89" s="205"/>
      <c r="E89" s="89"/>
      <c r="F89" s="475"/>
      <c r="G89" s="361"/>
      <c r="H89" s="131"/>
      <c r="I89" s="40">
        <f t="shared" si="43"/>
        <v>0</v>
      </c>
      <c r="J89" s="89"/>
      <c r="K89" s="475"/>
      <c r="L89" s="475"/>
      <c r="M89" s="475"/>
      <c r="N89" s="475"/>
      <c r="O89" s="475"/>
      <c r="P89" s="475"/>
      <c r="Q89" s="476">
        <f t="shared" si="44"/>
        <v>0</v>
      </c>
      <c r="R89" s="320"/>
      <c r="S89" s="496">
        <f t="shared" si="47"/>
        <v>0</v>
      </c>
      <c r="T89" s="496">
        <f>Tabelle_KüchenP[[#This Row],[Spalte13]]*12</f>
        <v>0</v>
      </c>
      <c r="U89" s="496">
        <f t="shared" si="48"/>
        <v>0</v>
      </c>
      <c r="V89" s="41"/>
      <c r="W89" s="322"/>
      <c r="Y89" s="301"/>
      <c r="Z89" s="301"/>
      <c r="AA89" s="301"/>
      <c r="AB89" s="301"/>
      <c r="AC89" s="301"/>
      <c r="AD89" s="301"/>
      <c r="AE89" s="301"/>
      <c r="AF89" s="301"/>
      <c r="AG89" s="301"/>
      <c r="AH89" s="301"/>
      <c r="AI89" s="301"/>
      <c r="AJ89" s="301"/>
      <c r="AK89" s="301"/>
      <c r="AL89" s="301"/>
      <c r="AM89" s="301"/>
      <c r="AN89" s="301"/>
      <c r="AO89" s="301"/>
      <c r="AP89" s="301"/>
      <c r="AQ89" s="301"/>
      <c r="AR89" s="301"/>
      <c r="AS89" s="301"/>
      <c r="AT89" s="301"/>
      <c r="AU89" s="301"/>
      <c r="AV89" s="25"/>
    </row>
    <row r="90" spans="1:48" s="39" customFormat="1" ht="15" customHeight="1" x14ac:dyDescent="0.25">
      <c r="A90" s="39">
        <f t="shared" si="42"/>
        <v>58</v>
      </c>
      <c r="B90" s="88"/>
      <c r="C90" s="88"/>
      <c r="D90" s="205"/>
      <c r="E90" s="89"/>
      <c r="F90" s="475"/>
      <c r="G90" s="361"/>
      <c r="H90" s="131"/>
      <c r="I90" s="40">
        <f t="shared" si="43"/>
        <v>0</v>
      </c>
      <c r="J90" s="89"/>
      <c r="K90" s="475"/>
      <c r="L90" s="475"/>
      <c r="M90" s="475"/>
      <c r="N90" s="475"/>
      <c r="O90" s="475"/>
      <c r="P90" s="475"/>
      <c r="Q90" s="476">
        <f t="shared" si="44"/>
        <v>0</v>
      </c>
      <c r="R90" s="320"/>
      <c r="S90" s="496">
        <f t="shared" si="47"/>
        <v>0</v>
      </c>
      <c r="T90" s="496">
        <f>Tabelle_KüchenP[[#This Row],[Spalte13]]*12</f>
        <v>0</v>
      </c>
      <c r="U90" s="496">
        <f t="shared" si="48"/>
        <v>0</v>
      </c>
      <c r="V90" s="41"/>
      <c r="W90" s="322"/>
      <c r="Y90" s="301"/>
      <c r="Z90" s="301"/>
      <c r="AA90" s="301"/>
      <c r="AB90" s="301"/>
      <c r="AC90" s="301"/>
      <c r="AD90" s="301"/>
      <c r="AE90" s="301"/>
      <c r="AF90" s="301"/>
      <c r="AG90" s="301"/>
      <c r="AH90" s="301"/>
      <c r="AI90" s="301"/>
      <c r="AJ90" s="301"/>
      <c r="AK90" s="301"/>
      <c r="AL90" s="301"/>
      <c r="AM90" s="301"/>
      <c r="AN90" s="301"/>
      <c r="AO90" s="301"/>
      <c r="AP90" s="301"/>
      <c r="AQ90" s="301"/>
      <c r="AR90" s="301"/>
      <c r="AS90" s="301"/>
      <c r="AT90" s="301"/>
      <c r="AU90" s="301"/>
      <c r="AV90" s="25"/>
    </row>
    <row r="91" spans="1:48" s="39" customFormat="1" ht="15" customHeight="1" x14ac:dyDescent="0.25">
      <c r="A91" s="39">
        <f t="shared" si="42"/>
        <v>59</v>
      </c>
      <c r="B91" s="88"/>
      <c r="C91" s="88"/>
      <c r="D91" s="205"/>
      <c r="E91" s="89"/>
      <c r="F91" s="475"/>
      <c r="G91" s="361"/>
      <c r="H91" s="131"/>
      <c r="I91" s="40">
        <f t="shared" si="43"/>
        <v>0</v>
      </c>
      <c r="J91" s="89"/>
      <c r="K91" s="475"/>
      <c r="L91" s="475"/>
      <c r="M91" s="475"/>
      <c r="N91" s="475"/>
      <c r="O91" s="475"/>
      <c r="P91" s="475"/>
      <c r="Q91" s="476">
        <f t="shared" si="44"/>
        <v>0</v>
      </c>
      <c r="R91" s="320"/>
      <c r="S91" s="496">
        <f t="shared" si="47"/>
        <v>0</v>
      </c>
      <c r="T91" s="496">
        <f>Tabelle_KüchenP[[#This Row],[Spalte13]]*12</f>
        <v>0</v>
      </c>
      <c r="U91" s="496">
        <f t="shared" si="48"/>
        <v>0</v>
      </c>
      <c r="V91" s="41"/>
      <c r="W91" s="322"/>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25"/>
    </row>
    <row r="92" spans="1:48" s="39" customFormat="1" ht="15" customHeight="1" x14ac:dyDescent="0.25">
      <c r="A92" s="39">
        <f t="shared" si="42"/>
        <v>60</v>
      </c>
      <c r="B92" s="88"/>
      <c r="C92" s="88"/>
      <c r="D92" s="205"/>
      <c r="E92" s="89"/>
      <c r="F92" s="475"/>
      <c r="G92" s="361"/>
      <c r="H92" s="131"/>
      <c r="I92" s="40">
        <f t="shared" si="43"/>
        <v>0</v>
      </c>
      <c r="J92" s="89"/>
      <c r="K92" s="475"/>
      <c r="L92" s="475"/>
      <c r="M92" s="475"/>
      <c r="N92" s="475"/>
      <c r="O92" s="475"/>
      <c r="P92" s="475"/>
      <c r="Q92" s="476">
        <f t="shared" si="44"/>
        <v>0</v>
      </c>
      <c r="R92" s="320"/>
      <c r="S92" s="496">
        <f t="shared" si="47"/>
        <v>0</v>
      </c>
      <c r="T92" s="496">
        <f>Tabelle_KüchenP[[#This Row],[Spalte13]]*12</f>
        <v>0</v>
      </c>
      <c r="U92" s="496">
        <f t="shared" si="48"/>
        <v>0</v>
      </c>
      <c r="V92" s="41"/>
      <c r="W92" s="322"/>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25"/>
    </row>
    <row r="93" spans="1:48" s="39" customFormat="1" ht="15" customHeight="1" x14ac:dyDescent="0.25">
      <c r="A93" s="39">
        <f t="shared" si="42"/>
        <v>61</v>
      </c>
      <c r="B93" s="88"/>
      <c r="C93" s="88"/>
      <c r="D93" s="205"/>
      <c r="E93" s="89"/>
      <c r="F93" s="475"/>
      <c r="G93" s="361"/>
      <c r="H93" s="131"/>
      <c r="I93" s="40">
        <f t="shared" si="43"/>
        <v>0</v>
      </c>
      <c r="J93" s="89"/>
      <c r="K93" s="475"/>
      <c r="L93" s="475"/>
      <c r="M93" s="475"/>
      <c r="N93" s="475"/>
      <c r="O93" s="475"/>
      <c r="P93" s="475"/>
      <c r="Q93" s="476">
        <f t="shared" si="44"/>
        <v>0</v>
      </c>
      <c r="R93" s="320"/>
      <c r="S93" s="496">
        <f t="shared" si="47"/>
        <v>0</v>
      </c>
      <c r="T93" s="496">
        <f>Tabelle_KüchenP[[#This Row],[Spalte13]]*12</f>
        <v>0</v>
      </c>
      <c r="U93" s="496">
        <f t="shared" si="48"/>
        <v>0</v>
      </c>
      <c r="V93" s="41"/>
      <c r="W93" s="322"/>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25"/>
    </row>
    <row r="94" spans="1:48" s="39" customFormat="1" ht="15" customHeight="1" thickBot="1" x14ac:dyDescent="0.3">
      <c r="A94" s="39">
        <f t="shared" si="42"/>
        <v>62</v>
      </c>
      <c r="B94" s="90"/>
      <c r="C94" s="90"/>
      <c r="D94" s="206"/>
      <c r="E94" s="91"/>
      <c r="F94" s="477"/>
      <c r="G94" s="362"/>
      <c r="H94" s="292"/>
      <c r="I94" s="40">
        <f t="shared" si="43"/>
        <v>0</v>
      </c>
      <c r="J94" s="91"/>
      <c r="K94" s="477"/>
      <c r="L94" s="477"/>
      <c r="M94" s="477"/>
      <c r="N94" s="477"/>
      <c r="O94" s="477"/>
      <c r="P94" s="477"/>
      <c r="Q94" s="476">
        <f t="shared" si="44"/>
        <v>0</v>
      </c>
      <c r="R94" s="320"/>
      <c r="S94" s="496">
        <f t="shared" si="47"/>
        <v>0</v>
      </c>
      <c r="T94" s="496">
        <f>Tabelle_KüchenP[[#This Row],[Spalte13]]*12</f>
        <v>0</v>
      </c>
      <c r="U94" s="496">
        <f t="shared" si="48"/>
        <v>0</v>
      </c>
      <c r="V94" s="41"/>
      <c r="W94" s="322"/>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25"/>
    </row>
    <row r="95" spans="1:48" ht="15" customHeight="1" thickBot="1" x14ac:dyDescent="0.3">
      <c r="A95" s="1212" t="s">
        <v>73</v>
      </c>
      <c r="B95" s="1213"/>
      <c r="C95" s="1213"/>
      <c r="D95" s="1214"/>
      <c r="E95" s="354">
        <f>SUM(E85:E94)</f>
        <v>0</v>
      </c>
      <c r="F95" s="478">
        <f>SUM(F85:F94)</f>
        <v>0</v>
      </c>
      <c r="G95" s="287"/>
      <c r="H95" s="355"/>
      <c r="I95" s="356"/>
      <c r="J95" s="354">
        <f>SUM(J85:J94)</f>
        <v>0</v>
      </c>
      <c r="K95" s="478">
        <f>SUM(K85:K94)</f>
        <v>0</v>
      </c>
      <c r="L95" s="478">
        <f t="shared" ref="L95:P95" si="49">SUM(L85:L94)</f>
        <v>0</v>
      </c>
      <c r="M95" s="478">
        <f t="shared" si="49"/>
        <v>0</v>
      </c>
      <c r="N95" s="478">
        <f t="shared" si="49"/>
        <v>0</v>
      </c>
      <c r="O95" s="478">
        <f t="shared" si="49"/>
        <v>0</v>
      </c>
      <c r="P95" s="478">
        <f t="shared" si="49"/>
        <v>0</v>
      </c>
      <c r="Q95" s="478">
        <f>SUM(Q85:Q94)</f>
        <v>0</v>
      </c>
      <c r="R95" s="287"/>
      <c r="S95" s="497">
        <f>SUM(S85:S94)</f>
        <v>0</v>
      </c>
      <c r="T95" s="497">
        <f>SUM(T85:T94)</f>
        <v>0</v>
      </c>
      <c r="U95" s="497">
        <f>SUM(U85:U94)</f>
        <v>0</v>
      </c>
      <c r="V95" s="338"/>
      <c r="W95" s="357" t="s">
        <v>341</v>
      </c>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row>
    <row r="96" spans="1:48" s="479" customFormat="1" ht="15" customHeight="1" x14ac:dyDescent="0.25">
      <c r="B96" s="862"/>
      <c r="E96" s="863" t="s">
        <v>909</v>
      </c>
      <c r="F96" s="839" t="e">
        <f>F95/E95</f>
        <v>#DIV/0!</v>
      </c>
      <c r="G96" s="864"/>
      <c r="H96" s="865"/>
      <c r="I96" s="863" t="s">
        <v>909</v>
      </c>
      <c r="J96" s="839"/>
      <c r="K96" s="839" t="e">
        <f>K95/J95</f>
        <v>#DIV/0!</v>
      </c>
      <c r="L96" s="839" t="e">
        <f>L95/J95</f>
        <v>#DIV/0!</v>
      </c>
      <c r="M96" s="839" t="e">
        <f>M95/J95</f>
        <v>#DIV/0!</v>
      </c>
      <c r="N96" s="839" t="e">
        <f>N95/J95</f>
        <v>#DIV/0!</v>
      </c>
      <c r="O96" s="839" t="e">
        <f>O95/J95</f>
        <v>#DIV/0!</v>
      </c>
      <c r="P96" s="839" t="e">
        <f>P95/J95</f>
        <v>#DIV/0!</v>
      </c>
      <c r="Q96" s="839" t="e">
        <f>Q95/J95</f>
        <v>#DIV/0!</v>
      </c>
      <c r="R96" s="866"/>
      <c r="S96" s="867" t="e">
        <f>S95/E95</f>
        <v>#DIV/0!</v>
      </c>
      <c r="T96" s="867" t="e">
        <f>T95/J95</f>
        <v>#DIV/0!</v>
      </c>
      <c r="U96" s="494"/>
      <c r="W96" s="494"/>
      <c r="Y96" s="868"/>
      <c r="Z96" s="868"/>
      <c r="AA96" s="868"/>
      <c r="AB96" s="868"/>
      <c r="AC96" s="868"/>
      <c r="AD96" s="868"/>
      <c r="AE96" s="868"/>
      <c r="AF96" s="868"/>
      <c r="AG96" s="868"/>
      <c r="AH96" s="868"/>
      <c r="AI96" s="868"/>
      <c r="AJ96" s="868"/>
      <c r="AK96" s="868"/>
      <c r="AL96" s="868"/>
      <c r="AM96" s="868"/>
      <c r="AN96" s="868"/>
      <c r="AO96" s="868"/>
      <c r="AP96" s="868"/>
      <c r="AQ96" s="868"/>
      <c r="AR96" s="868"/>
      <c r="AS96" s="868"/>
      <c r="AT96" s="868"/>
      <c r="AU96" s="868"/>
    </row>
    <row r="97" spans="1:48" ht="15" customHeight="1" x14ac:dyDescent="0.25">
      <c r="A97" s="2" t="s">
        <v>54</v>
      </c>
      <c r="K97" s="339"/>
      <c r="L97" s="339"/>
      <c r="M97" s="339"/>
      <c r="N97" s="339"/>
      <c r="O97" s="339"/>
      <c r="P97" s="480"/>
      <c r="Q97" s="339"/>
      <c r="R97" s="329"/>
      <c r="S97" s="498"/>
      <c r="T97" s="498"/>
      <c r="U97" s="498"/>
      <c r="V97" s="339"/>
      <c r="W97" s="322"/>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row>
    <row r="98" spans="1:48" s="39" customFormat="1" x14ac:dyDescent="0.25">
      <c r="A98" s="39">
        <f t="shared" ref="A98:A105" si="50">ROW()-35</f>
        <v>63</v>
      </c>
      <c r="B98" s="88"/>
      <c r="C98" s="88"/>
      <c r="D98" s="205"/>
      <c r="E98" s="89"/>
      <c r="F98" s="475"/>
      <c r="G98" s="361"/>
      <c r="H98" s="131"/>
      <c r="I98" s="40">
        <f t="shared" ref="I98:I105" si="51">$I$14*J98</f>
        <v>0</v>
      </c>
      <c r="J98" s="89"/>
      <c r="K98" s="475"/>
      <c r="L98" s="475"/>
      <c r="M98" s="475"/>
      <c r="N98" s="475"/>
      <c r="O98" s="475"/>
      <c r="P98" s="475"/>
      <c r="Q98" s="476">
        <f t="shared" ref="Q98:Q105" si="52">(((K98+M98)*12+O98+P98)*(1+$Q$9)+((L98+N98)*12))/12</f>
        <v>0</v>
      </c>
      <c r="R98" s="320"/>
      <c r="S98" s="496">
        <f t="shared" ref="S98" si="53">F98*12</f>
        <v>0</v>
      </c>
      <c r="T98" s="496">
        <f>Tabelle_ReinigK[[#This Row],[Spalte13]]*12</f>
        <v>0</v>
      </c>
      <c r="U98" s="496">
        <f t="shared" ref="U98" si="54">T98-S98</f>
        <v>0</v>
      </c>
      <c r="V98" s="41"/>
      <c r="W98" s="322"/>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25"/>
    </row>
    <row r="99" spans="1:48" s="39" customFormat="1" x14ac:dyDescent="0.25">
      <c r="A99" s="39">
        <f t="shared" si="50"/>
        <v>64</v>
      </c>
      <c r="B99" s="88"/>
      <c r="C99" s="88"/>
      <c r="D99" s="205"/>
      <c r="E99" s="89"/>
      <c r="F99" s="475"/>
      <c r="G99" s="361"/>
      <c r="H99" s="131"/>
      <c r="I99" s="40">
        <f t="shared" si="51"/>
        <v>0</v>
      </c>
      <c r="J99" s="89"/>
      <c r="K99" s="475"/>
      <c r="L99" s="475"/>
      <c r="M99" s="475"/>
      <c r="N99" s="475"/>
      <c r="O99" s="475"/>
      <c r="P99" s="475"/>
      <c r="Q99" s="476">
        <f t="shared" si="52"/>
        <v>0</v>
      </c>
      <c r="R99" s="320"/>
      <c r="S99" s="496">
        <f t="shared" ref="S99:S105" si="55">F99*12</f>
        <v>0</v>
      </c>
      <c r="T99" s="496">
        <f>Tabelle_ReinigK[[#This Row],[Spalte13]]*12</f>
        <v>0</v>
      </c>
      <c r="U99" s="496">
        <f t="shared" ref="U99:U105" si="56">T99-S99</f>
        <v>0</v>
      </c>
      <c r="V99" s="41"/>
      <c r="W99" s="322"/>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25"/>
    </row>
    <row r="100" spans="1:48" s="39" customFormat="1" x14ac:dyDescent="0.25">
      <c r="A100" s="39">
        <f t="shared" si="50"/>
        <v>65</v>
      </c>
      <c r="B100" s="88"/>
      <c r="C100" s="88"/>
      <c r="D100" s="205"/>
      <c r="E100" s="89"/>
      <c r="F100" s="475"/>
      <c r="G100" s="361"/>
      <c r="H100" s="131"/>
      <c r="I100" s="40">
        <f t="shared" si="51"/>
        <v>0</v>
      </c>
      <c r="J100" s="89"/>
      <c r="K100" s="475"/>
      <c r="L100" s="475"/>
      <c r="M100" s="475"/>
      <c r="N100" s="475"/>
      <c r="O100" s="475"/>
      <c r="P100" s="475"/>
      <c r="Q100" s="476">
        <f t="shared" si="52"/>
        <v>0</v>
      </c>
      <c r="R100" s="320"/>
      <c r="S100" s="496">
        <f t="shared" si="55"/>
        <v>0</v>
      </c>
      <c r="T100" s="496">
        <f>Tabelle_ReinigK[[#This Row],[Spalte13]]*12</f>
        <v>0</v>
      </c>
      <c r="U100" s="496">
        <f t="shared" si="56"/>
        <v>0</v>
      </c>
      <c r="V100" s="41"/>
      <c r="W100" s="322"/>
      <c r="Y100" s="301"/>
      <c r="Z100" s="301"/>
      <c r="AA100" s="301"/>
      <c r="AB100" s="301"/>
      <c r="AC100" s="301"/>
      <c r="AD100" s="301"/>
      <c r="AE100" s="301"/>
      <c r="AF100" s="301"/>
      <c r="AG100" s="301"/>
      <c r="AH100" s="301"/>
      <c r="AI100" s="301"/>
      <c r="AJ100" s="301"/>
      <c r="AK100" s="301"/>
      <c r="AL100" s="301"/>
      <c r="AM100" s="301"/>
      <c r="AN100" s="301"/>
      <c r="AO100" s="301"/>
      <c r="AP100" s="301"/>
      <c r="AQ100" s="301"/>
      <c r="AR100" s="301"/>
      <c r="AS100" s="301"/>
      <c r="AT100" s="301"/>
      <c r="AU100" s="301"/>
      <c r="AV100" s="25"/>
    </row>
    <row r="101" spans="1:48" s="39" customFormat="1" ht="15" customHeight="1" x14ac:dyDescent="0.25">
      <c r="A101" s="39">
        <f t="shared" si="50"/>
        <v>66</v>
      </c>
      <c r="B101" s="88"/>
      <c r="C101" s="88"/>
      <c r="D101" s="205"/>
      <c r="E101" s="89"/>
      <c r="F101" s="475"/>
      <c r="G101" s="361"/>
      <c r="H101" s="131"/>
      <c r="I101" s="40">
        <f t="shared" si="51"/>
        <v>0</v>
      </c>
      <c r="J101" s="89"/>
      <c r="K101" s="475"/>
      <c r="L101" s="475"/>
      <c r="M101" s="475"/>
      <c r="N101" s="475"/>
      <c r="O101" s="475"/>
      <c r="P101" s="475"/>
      <c r="Q101" s="476">
        <f t="shared" si="52"/>
        <v>0</v>
      </c>
      <c r="R101" s="320"/>
      <c r="S101" s="496">
        <f t="shared" si="55"/>
        <v>0</v>
      </c>
      <c r="T101" s="496">
        <f>Tabelle_ReinigK[[#This Row],[Spalte13]]*12</f>
        <v>0</v>
      </c>
      <c r="U101" s="496">
        <f t="shared" si="56"/>
        <v>0</v>
      </c>
      <c r="V101" s="41"/>
      <c r="W101" s="322"/>
      <c r="Y101" s="301"/>
      <c r="Z101" s="301"/>
      <c r="AA101" s="301"/>
      <c r="AB101" s="301"/>
      <c r="AC101" s="301"/>
      <c r="AD101" s="301"/>
      <c r="AE101" s="301"/>
      <c r="AF101" s="301"/>
      <c r="AG101" s="301"/>
      <c r="AH101" s="301"/>
      <c r="AI101" s="301"/>
      <c r="AJ101" s="301"/>
      <c r="AK101" s="301"/>
      <c r="AL101" s="301"/>
      <c r="AM101" s="301"/>
      <c r="AN101" s="301"/>
      <c r="AO101" s="301"/>
      <c r="AP101" s="301"/>
      <c r="AQ101" s="301"/>
      <c r="AR101" s="301"/>
      <c r="AS101" s="301"/>
      <c r="AT101" s="301"/>
      <c r="AU101" s="301"/>
      <c r="AV101" s="25"/>
    </row>
    <row r="102" spans="1:48" s="39" customFormat="1" ht="15" customHeight="1" x14ac:dyDescent="0.25">
      <c r="A102" s="39">
        <f t="shared" si="50"/>
        <v>67</v>
      </c>
      <c r="B102" s="88"/>
      <c r="C102" s="88"/>
      <c r="D102" s="205"/>
      <c r="E102" s="89"/>
      <c r="F102" s="475"/>
      <c r="G102" s="361"/>
      <c r="H102" s="131"/>
      <c r="I102" s="40">
        <f t="shared" si="51"/>
        <v>0</v>
      </c>
      <c r="J102" s="89"/>
      <c r="K102" s="475"/>
      <c r="L102" s="475"/>
      <c r="M102" s="475"/>
      <c r="N102" s="475"/>
      <c r="O102" s="475"/>
      <c r="P102" s="475"/>
      <c r="Q102" s="476">
        <f t="shared" si="52"/>
        <v>0</v>
      </c>
      <c r="R102" s="320"/>
      <c r="S102" s="496">
        <f t="shared" si="55"/>
        <v>0</v>
      </c>
      <c r="T102" s="496">
        <f>Tabelle_ReinigK[[#This Row],[Spalte13]]*12</f>
        <v>0</v>
      </c>
      <c r="U102" s="496">
        <f t="shared" si="56"/>
        <v>0</v>
      </c>
      <c r="V102" s="41"/>
      <c r="W102" s="322"/>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25"/>
    </row>
    <row r="103" spans="1:48" s="39" customFormat="1" ht="15" customHeight="1" x14ac:dyDescent="0.25">
      <c r="A103" s="39">
        <f t="shared" si="50"/>
        <v>68</v>
      </c>
      <c r="B103" s="88"/>
      <c r="C103" s="88"/>
      <c r="D103" s="205"/>
      <c r="E103" s="89"/>
      <c r="F103" s="475"/>
      <c r="G103" s="361"/>
      <c r="H103" s="131"/>
      <c r="I103" s="40">
        <f t="shared" si="51"/>
        <v>0</v>
      </c>
      <c r="J103" s="89"/>
      <c r="K103" s="475"/>
      <c r="L103" s="475"/>
      <c r="M103" s="475"/>
      <c r="N103" s="475"/>
      <c r="O103" s="475"/>
      <c r="P103" s="475"/>
      <c r="Q103" s="476">
        <f t="shared" si="52"/>
        <v>0</v>
      </c>
      <c r="R103" s="320"/>
      <c r="S103" s="496">
        <f t="shared" si="55"/>
        <v>0</v>
      </c>
      <c r="T103" s="496">
        <f>Tabelle_ReinigK[[#This Row],[Spalte13]]*12</f>
        <v>0</v>
      </c>
      <c r="U103" s="496">
        <f t="shared" si="56"/>
        <v>0</v>
      </c>
      <c r="V103" s="41"/>
      <c r="W103" s="322"/>
      <c r="Y103" s="301"/>
      <c r="Z103" s="301"/>
      <c r="AA103" s="301"/>
      <c r="AB103" s="301"/>
      <c r="AC103" s="301"/>
      <c r="AD103" s="301"/>
      <c r="AE103" s="301"/>
      <c r="AF103" s="301"/>
      <c r="AG103" s="301"/>
      <c r="AH103" s="301"/>
      <c r="AI103" s="301"/>
      <c r="AJ103" s="301"/>
      <c r="AK103" s="301"/>
      <c r="AL103" s="301"/>
      <c r="AM103" s="301"/>
      <c r="AN103" s="301"/>
      <c r="AO103" s="301"/>
      <c r="AP103" s="301"/>
      <c r="AQ103" s="301"/>
      <c r="AR103" s="301"/>
      <c r="AS103" s="301"/>
      <c r="AT103" s="301"/>
      <c r="AU103" s="301"/>
      <c r="AV103" s="25"/>
    </row>
    <row r="104" spans="1:48" s="39" customFormat="1" ht="15" customHeight="1" x14ac:dyDescent="0.25">
      <c r="A104" s="39">
        <f t="shared" si="50"/>
        <v>69</v>
      </c>
      <c r="B104" s="88"/>
      <c r="C104" s="88"/>
      <c r="D104" s="205"/>
      <c r="E104" s="89"/>
      <c r="F104" s="475"/>
      <c r="G104" s="361"/>
      <c r="H104" s="131"/>
      <c r="I104" s="40">
        <f t="shared" si="51"/>
        <v>0</v>
      </c>
      <c r="J104" s="89"/>
      <c r="K104" s="475"/>
      <c r="L104" s="475"/>
      <c r="M104" s="475"/>
      <c r="N104" s="475"/>
      <c r="O104" s="475"/>
      <c r="P104" s="475"/>
      <c r="Q104" s="476">
        <f t="shared" si="52"/>
        <v>0</v>
      </c>
      <c r="R104" s="320"/>
      <c r="S104" s="496">
        <f t="shared" si="55"/>
        <v>0</v>
      </c>
      <c r="T104" s="496">
        <f>Tabelle_ReinigK[[#This Row],[Spalte13]]*12</f>
        <v>0</v>
      </c>
      <c r="U104" s="496">
        <f t="shared" si="56"/>
        <v>0</v>
      </c>
      <c r="V104" s="41"/>
      <c r="W104" s="322"/>
      <c r="Y104" s="301"/>
      <c r="Z104" s="301"/>
      <c r="AA104" s="301"/>
      <c r="AB104" s="301"/>
      <c r="AC104" s="301"/>
      <c r="AD104" s="301"/>
      <c r="AE104" s="301"/>
      <c r="AF104" s="301"/>
      <c r="AG104" s="301"/>
      <c r="AH104" s="301"/>
      <c r="AI104" s="301"/>
      <c r="AJ104" s="301"/>
      <c r="AK104" s="301"/>
      <c r="AL104" s="301"/>
      <c r="AM104" s="301"/>
      <c r="AN104" s="301"/>
      <c r="AO104" s="301"/>
      <c r="AP104" s="301"/>
      <c r="AQ104" s="301"/>
      <c r="AR104" s="301"/>
      <c r="AS104" s="301"/>
      <c r="AT104" s="301"/>
      <c r="AU104" s="301"/>
      <c r="AV104" s="25"/>
    </row>
    <row r="105" spans="1:48" s="39" customFormat="1" ht="15" customHeight="1" thickBot="1" x14ac:dyDescent="0.3">
      <c r="A105" s="39">
        <f t="shared" si="50"/>
        <v>70</v>
      </c>
      <c r="B105" s="90"/>
      <c r="C105" s="90"/>
      <c r="D105" s="206"/>
      <c r="E105" s="91"/>
      <c r="F105" s="477"/>
      <c r="G105" s="362"/>
      <c r="H105" s="292"/>
      <c r="I105" s="40">
        <f t="shared" si="51"/>
        <v>0</v>
      </c>
      <c r="J105" s="91"/>
      <c r="K105" s="477"/>
      <c r="L105" s="477"/>
      <c r="M105" s="477"/>
      <c r="N105" s="477"/>
      <c r="O105" s="477"/>
      <c r="P105" s="477"/>
      <c r="Q105" s="476">
        <f t="shared" si="52"/>
        <v>0</v>
      </c>
      <c r="R105" s="320"/>
      <c r="S105" s="496">
        <f t="shared" si="55"/>
        <v>0</v>
      </c>
      <c r="T105" s="496">
        <f>Tabelle_ReinigK[[#This Row],[Spalte13]]*12</f>
        <v>0</v>
      </c>
      <c r="U105" s="496">
        <f t="shared" si="56"/>
        <v>0</v>
      </c>
      <c r="V105" s="41"/>
      <c r="W105" s="322"/>
      <c r="Y105" s="301"/>
      <c r="Z105" s="301"/>
      <c r="AA105" s="301"/>
      <c r="AB105" s="301"/>
      <c r="AC105" s="301"/>
      <c r="AD105" s="301"/>
      <c r="AE105" s="301"/>
      <c r="AF105" s="301"/>
      <c r="AG105" s="301"/>
      <c r="AH105" s="301"/>
      <c r="AI105" s="301"/>
      <c r="AJ105" s="301"/>
      <c r="AK105" s="301"/>
      <c r="AL105" s="301"/>
      <c r="AM105" s="301"/>
      <c r="AN105" s="301"/>
      <c r="AO105" s="301"/>
      <c r="AP105" s="301"/>
      <c r="AQ105" s="301"/>
      <c r="AR105" s="301"/>
      <c r="AS105" s="301"/>
      <c r="AT105" s="301"/>
      <c r="AU105" s="301"/>
      <c r="AV105" s="25"/>
    </row>
    <row r="106" spans="1:48" ht="15" customHeight="1" thickBot="1" x14ac:dyDescent="0.3">
      <c r="A106" s="1212" t="s">
        <v>74</v>
      </c>
      <c r="B106" s="1213"/>
      <c r="C106" s="1213"/>
      <c r="D106" s="1214"/>
      <c r="E106" s="354">
        <f>SUM(E98:E105)</f>
        <v>0</v>
      </c>
      <c r="F106" s="478">
        <f>SUM(F98:F105)</f>
        <v>0</v>
      </c>
      <c r="G106" s="287"/>
      <c r="H106" s="355"/>
      <c r="I106" s="356"/>
      <c r="J106" s="354">
        <f>SUM(J98:J105)</f>
        <v>0</v>
      </c>
      <c r="K106" s="478">
        <f>SUM(K98:K105)</f>
        <v>0</v>
      </c>
      <c r="L106" s="478">
        <f t="shared" ref="L106:P106" si="57">SUM(L98:L105)</f>
        <v>0</v>
      </c>
      <c r="M106" s="478">
        <f t="shared" si="57"/>
        <v>0</v>
      </c>
      <c r="N106" s="478">
        <f t="shared" si="57"/>
        <v>0</v>
      </c>
      <c r="O106" s="478">
        <f t="shared" si="57"/>
        <v>0</v>
      </c>
      <c r="P106" s="478">
        <f t="shared" si="57"/>
        <v>0</v>
      </c>
      <c r="Q106" s="478">
        <f>SUM(Q98:Q105)</f>
        <v>0</v>
      </c>
      <c r="R106" s="287"/>
      <c r="S106" s="497">
        <f>SUM(S98:S105)</f>
        <v>0</v>
      </c>
      <c r="T106" s="497">
        <f>SUM(T98:T105)</f>
        <v>0</v>
      </c>
      <c r="U106" s="497">
        <f>SUM(U98:U105)</f>
        <v>0</v>
      </c>
      <c r="V106" s="338"/>
      <c r="W106" s="357" t="s">
        <v>341</v>
      </c>
      <c r="Y106" s="301"/>
      <c r="Z106" s="301"/>
      <c r="AA106" s="301"/>
      <c r="AB106" s="301"/>
      <c r="AC106" s="301"/>
      <c r="AD106" s="301"/>
      <c r="AE106" s="301"/>
      <c r="AF106" s="301"/>
      <c r="AG106" s="301"/>
      <c r="AH106" s="301"/>
      <c r="AI106" s="301"/>
      <c r="AJ106" s="301"/>
      <c r="AK106" s="301"/>
      <c r="AL106" s="301"/>
      <c r="AM106" s="301"/>
      <c r="AN106" s="301"/>
      <c r="AO106" s="301"/>
      <c r="AP106" s="301"/>
      <c r="AQ106" s="301"/>
      <c r="AR106" s="301"/>
      <c r="AS106" s="301"/>
      <c r="AT106" s="301"/>
      <c r="AU106" s="301"/>
    </row>
    <row r="107" spans="1:48" s="479" customFormat="1" ht="15" customHeight="1" x14ac:dyDescent="0.25">
      <c r="B107" s="862"/>
      <c r="E107" s="863" t="s">
        <v>909</v>
      </c>
      <c r="F107" s="839" t="e">
        <f>F106/E106</f>
        <v>#DIV/0!</v>
      </c>
      <c r="G107" s="864"/>
      <c r="H107" s="865"/>
      <c r="I107" s="863" t="s">
        <v>909</v>
      </c>
      <c r="J107" s="839"/>
      <c r="K107" s="839" t="e">
        <f>K106/J106</f>
        <v>#DIV/0!</v>
      </c>
      <c r="L107" s="839" t="e">
        <f>L106/J106</f>
        <v>#DIV/0!</v>
      </c>
      <c r="M107" s="839" t="e">
        <f>M106/J106</f>
        <v>#DIV/0!</v>
      </c>
      <c r="N107" s="839" t="e">
        <f>N106/J106</f>
        <v>#DIV/0!</v>
      </c>
      <c r="O107" s="839" t="e">
        <f>O106/J106</f>
        <v>#DIV/0!</v>
      </c>
      <c r="P107" s="839" t="e">
        <f>P106/J106</f>
        <v>#DIV/0!</v>
      </c>
      <c r="Q107" s="839" t="e">
        <f>Q106/J106</f>
        <v>#DIV/0!</v>
      </c>
      <c r="R107" s="866"/>
      <c r="S107" s="867" t="e">
        <f>S106/E106</f>
        <v>#DIV/0!</v>
      </c>
      <c r="T107" s="867" t="e">
        <f>T106/J106</f>
        <v>#DIV/0!</v>
      </c>
      <c r="U107" s="494"/>
      <c r="W107" s="494"/>
      <c r="Y107" s="868"/>
      <c r="Z107" s="868"/>
      <c r="AA107" s="868"/>
      <c r="AB107" s="868"/>
      <c r="AC107" s="868"/>
      <c r="AD107" s="868"/>
      <c r="AE107" s="868"/>
      <c r="AF107" s="868"/>
      <c r="AG107" s="868"/>
      <c r="AH107" s="868"/>
      <c r="AI107" s="868"/>
      <c r="AJ107" s="868"/>
      <c r="AK107" s="868"/>
      <c r="AL107" s="868"/>
      <c r="AM107" s="868"/>
      <c r="AN107" s="868"/>
      <c r="AO107" s="868"/>
      <c r="AP107" s="868"/>
      <c r="AQ107" s="868"/>
      <c r="AR107" s="868"/>
      <c r="AS107" s="868"/>
      <c r="AT107" s="868"/>
      <c r="AU107" s="868"/>
    </row>
    <row r="108" spans="1:48" ht="15" customHeight="1" x14ac:dyDescent="0.25">
      <c r="A108" s="2" t="s">
        <v>252</v>
      </c>
      <c r="K108" s="339"/>
      <c r="L108" s="339"/>
      <c r="M108" s="339"/>
      <c r="N108" s="339"/>
      <c r="O108" s="339"/>
      <c r="P108" s="480"/>
      <c r="Q108" s="339"/>
      <c r="R108" s="329"/>
      <c r="S108" s="498"/>
      <c r="T108" s="498"/>
      <c r="U108" s="498"/>
      <c r="V108" s="339"/>
      <c r="W108" s="322"/>
      <c r="Y108" s="301"/>
      <c r="Z108" s="301"/>
      <c r="AA108" s="301"/>
      <c r="AB108" s="301"/>
      <c r="AC108" s="301"/>
      <c r="AD108" s="301"/>
      <c r="AE108" s="301"/>
      <c r="AF108" s="301"/>
      <c r="AG108" s="301"/>
      <c r="AH108" s="301"/>
      <c r="AI108" s="301"/>
      <c r="AJ108" s="301"/>
      <c r="AK108" s="301"/>
      <c r="AL108" s="301"/>
      <c r="AM108" s="301"/>
      <c r="AN108" s="301"/>
      <c r="AO108" s="301"/>
      <c r="AP108" s="301"/>
      <c r="AQ108" s="301"/>
      <c r="AR108" s="301"/>
      <c r="AS108" s="301"/>
      <c r="AT108" s="301"/>
      <c r="AU108" s="301"/>
    </row>
    <row r="109" spans="1:48" s="39" customFormat="1" ht="15" customHeight="1" x14ac:dyDescent="0.25">
      <c r="A109" s="39">
        <f t="shared" ref="A109:A111" si="58">ROW()-38</f>
        <v>71</v>
      </c>
      <c r="B109" s="88"/>
      <c r="C109" s="88"/>
      <c r="D109" s="205"/>
      <c r="E109" s="89"/>
      <c r="F109" s="475"/>
      <c r="G109" s="361"/>
      <c r="H109" s="131"/>
      <c r="I109" s="40">
        <f>$I$14*J109</f>
        <v>0</v>
      </c>
      <c r="J109" s="89"/>
      <c r="K109" s="475"/>
      <c r="L109" s="475"/>
      <c r="M109" s="475"/>
      <c r="N109" s="475"/>
      <c r="O109" s="475"/>
      <c r="P109" s="475"/>
      <c r="Q109" s="476">
        <f t="shared" ref="Q109:Q111" si="59">(((K109+M109)*12+O109+P109)*(1+$Q$9)+((L109+N109)*12))/12</f>
        <v>0</v>
      </c>
      <c r="R109" s="320"/>
      <c r="S109" s="496">
        <f>F109*12</f>
        <v>0</v>
      </c>
      <c r="T109" s="496">
        <f>Tabelle_ELeitung[[#This Row],[Spalte13]]*12</f>
        <v>0</v>
      </c>
      <c r="U109" s="496">
        <f>T109-S109</f>
        <v>0</v>
      </c>
      <c r="V109" s="41"/>
      <c r="W109" s="322"/>
      <c r="Y109" s="301"/>
      <c r="Z109" s="301"/>
      <c r="AA109" s="301"/>
      <c r="AB109" s="301"/>
      <c r="AC109" s="301"/>
      <c r="AD109" s="301"/>
      <c r="AE109" s="301"/>
      <c r="AF109" s="301"/>
      <c r="AG109" s="301"/>
      <c r="AH109" s="301"/>
      <c r="AI109" s="301"/>
      <c r="AJ109" s="301"/>
      <c r="AK109" s="301"/>
      <c r="AL109" s="301"/>
      <c r="AM109" s="301"/>
      <c r="AN109" s="301"/>
      <c r="AO109" s="301"/>
      <c r="AP109" s="301"/>
      <c r="AQ109" s="301"/>
      <c r="AR109" s="301"/>
      <c r="AS109" s="301"/>
      <c r="AT109" s="301"/>
      <c r="AU109" s="301"/>
      <c r="AV109" s="25"/>
    </row>
    <row r="110" spans="1:48" s="39" customFormat="1" ht="15" customHeight="1" x14ac:dyDescent="0.25">
      <c r="A110" s="39">
        <f t="shared" si="58"/>
        <v>72</v>
      </c>
      <c r="B110" s="88"/>
      <c r="C110" s="88"/>
      <c r="D110" s="205"/>
      <c r="E110" s="89"/>
      <c r="F110" s="475"/>
      <c r="G110" s="361"/>
      <c r="H110" s="131"/>
      <c r="I110" s="40">
        <f t="shared" ref="I110:I111" si="60">$I$14*J110</f>
        <v>0</v>
      </c>
      <c r="J110" s="89"/>
      <c r="K110" s="475"/>
      <c r="L110" s="475"/>
      <c r="M110" s="475"/>
      <c r="N110" s="475"/>
      <c r="O110" s="475"/>
      <c r="P110" s="475"/>
      <c r="Q110" s="476">
        <f t="shared" si="59"/>
        <v>0</v>
      </c>
      <c r="R110" s="320"/>
      <c r="S110" s="496">
        <f t="shared" ref="S110:S111" si="61">F110*12</f>
        <v>0</v>
      </c>
      <c r="T110" s="496">
        <f>Tabelle_ELeitung[[#This Row],[Spalte13]]*12</f>
        <v>0</v>
      </c>
      <c r="U110" s="496">
        <f t="shared" ref="U110:U111" si="62">T110-S110</f>
        <v>0</v>
      </c>
      <c r="V110" s="41"/>
      <c r="W110" s="322"/>
      <c r="Y110" s="301"/>
      <c r="Z110" s="301"/>
      <c r="AA110" s="301"/>
      <c r="AB110" s="301"/>
      <c r="AC110" s="301"/>
      <c r="AD110" s="301"/>
      <c r="AE110" s="301"/>
      <c r="AF110" s="301"/>
      <c r="AG110" s="301"/>
      <c r="AH110" s="301"/>
      <c r="AI110" s="301"/>
      <c r="AJ110" s="301"/>
      <c r="AK110" s="301"/>
      <c r="AL110" s="301"/>
      <c r="AM110" s="301"/>
      <c r="AN110" s="301"/>
      <c r="AO110" s="301"/>
      <c r="AP110" s="301"/>
      <c r="AQ110" s="301"/>
      <c r="AR110" s="301"/>
      <c r="AS110" s="301"/>
      <c r="AT110" s="301"/>
      <c r="AU110" s="301"/>
      <c r="AV110" s="25"/>
    </row>
    <row r="111" spans="1:48" s="39" customFormat="1" ht="15" customHeight="1" thickBot="1" x14ac:dyDescent="0.3">
      <c r="A111" s="39">
        <f t="shared" si="58"/>
        <v>73</v>
      </c>
      <c r="B111" s="88"/>
      <c r="C111" s="88"/>
      <c r="D111" s="205"/>
      <c r="E111" s="89"/>
      <c r="F111" s="475"/>
      <c r="G111" s="361"/>
      <c r="H111" s="131"/>
      <c r="I111" s="40">
        <f t="shared" si="60"/>
        <v>0</v>
      </c>
      <c r="J111" s="89"/>
      <c r="K111" s="475"/>
      <c r="L111" s="475"/>
      <c r="M111" s="475"/>
      <c r="N111" s="475"/>
      <c r="O111" s="475"/>
      <c r="P111" s="475"/>
      <c r="Q111" s="476">
        <f t="shared" si="59"/>
        <v>0</v>
      </c>
      <c r="R111" s="320"/>
      <c r="S111" s="496">
        <f t="shared" si="61"/>
        <v>0</v>
      </c>
      <c r="T111" s="496">
        <f>Tabelle_ELeitung[[#This Row],[Spalte13]]*12</f>
        <v>0</v>
      </c>
      <c r="U111" s="496">
        <f t="shared" si="62"/>
        <v>0</v>
      </c>
      <c r="V111" s="41"/>
      <c r="W111" s="322"/>
      <c r="Y111" s="301"/>
      <c r="Z111" s="301"/>
      <c r="AA111" s="301"/>
      <c r="AB111" s="301"/>
      <c r="AC111" s="301"/>
      <c r="AD111" s="301"/>
      <c r="AE111" s="301"/>
      <c r="AF111" s="301"/>
      <c r="AG111" s="301"/>
      <c r="AH111" s="301"/>
      <c r="AI111" s="301"/>
      <c r="AJ111" s="301"/>
      <c r="AK111" s="301"/>
      <c r="AL111" s="301"/>
      <c r="AM111" s="301"/>
      <c r="AN111" s="301"/>
      <c r="AO111" s="301"/>
      <c r="AP111" s="301"/>
      <c r="AQ111" s="301"/>
      <c r="AR111" s="301"/>
      <c r="AS111" s="301"/>
      <c r="AT111" s="301"/>
      <c r="AU111" s="301"/>
      <c r="AV111" s="25"/>
    </row>
    <row r="112" spans="1:48" ht="15" customHeight="1" thickBot="1" x14ac:dyDescent="0.3">
      <c r="A112" s="1212" t="s">
        <v>69</v>
      </c>
      <c r="B112" s="1213"/>
      <c r="C112" s="1213"/>
      <c r="D112" s="1214"/>
      <c r="E112" s="354">
        <f>SUM(E109:E111)</f>
        <v>0</v>
      </c>
      <c r="F112" s="478">
        <f>SUM(F109:F111)</f>
        <v>0</v>
      </c>
      <c r="G112" s="287"/>
      <c r="H112" s="355"/>
      <c r="I112" s="356"/>
      <c r="J112" s="354">
        <f>SUM(J109:J111)</f>
        <v>0</v>
      </c>
      <c r="K112" s="478">
        <f>SUM(K109:K111)</f>
        <v>0</v>
      </c>
      <c r="L112" s="478">
        <f t="shared" ref="L112:P112" si="63">SUM(L109:L111)</f>
        <v>0</v>
      </c>
      <c r="M112" s="478">
        <f t="shared" si="63"/>
        <v>0</v>
      </c>
      <c r="N112" s="478">
        <f t="shared" si="63"/>
        <v>0</v>
      </c>
      <c r="O112" s="478">
        <f t="shared" si="63"/>
        <v>0</v>
      </c>
      <c r="P112" s="478">
        <f t="shared" si="63"/>
        <v>0</v>
      </c>
      <c r="Q112" s="478">
        <f>SUM(Q109:Q111)</f>
        <v>0</v>
      </c>
      <c r="R112" s="287"/>
      <c r="S112" s="497">
        <f>SUM(S109:S111)</f>
        <v>0</v>
      </c>
      <c r="T112" s="497">
        <f>SUM(T109:T111)</f>
        <v>0</v>
      </c>
      <c r="U112" s="497">
        <f>SUM(U109:U111)</f>
        <v>0</v>
      </c>
      <c r="V112" s="338"/>
      <c r="W112" s="357" t="s">
        <v>342</v>
      </c>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row>
    <row r="113" spans="1:48" s="479" customFormat="1" ht="13.8" x14ac:dyDescent="0.25">
      <c r="B113" s="862"/>
      <c r="E113" s="863" t="s">
        <v>909</v>
      </c>
      <c r="F113" s="839" t="e">
        <f>F112/E112</f>
        <v>#DIV/0!</v>
      </c>
      <c r="G113" s="864"/>
      <c r="H113" s="865"/>
      <c r="I113" s="863" t="s">
        <v>909</v>
      </c>
      <c r="J113" s="839"/>
      <c r="K113" s="839" t="e">
        <f>K112/J112</f>
        <v>#DIV/0!</v>
      </c>
      <c r="L113" s="839" t="e">
        <f>L112/J112</f>
        <v>#DIV/0!</v>
      </c>
      <c r="M113" s="839" t="e">
        <f>M112/J112</f>
        <v>#DIV/0!</v>
      </c>
      <c r="N113" s="839" t="e">
        <f>N112/J112</f>
        <v>#DIV/0!</v>
      </c>
      <c r="O113" s="839" t="e">
        <f>O112/J112</f>
        <v>#DIV/0!</v>
      </c>
      <c r="P113" s="839" t="e">
        <f>P112/J112</f>
        <v>#DIV/0!</v>
      </c>
      <c r="Q113" s="839" t="e">
        <f>Q112/J112</f>
        <v>#DIV/0!</v>
      </c>
      <c r="R113" s="866"/>
      <c r="S113" s="867" t="e">
        <f>S112/E112</f>
        <v>#DIV/0!</v>
      </c>
      <c r="T113" s="867" t="e">
        <f>T112/J112</f>
        <v>#DIV/0!</v>
      </c>
      <c r="U113" s="494"/>
      <c r="W113" s="494"/>
      <c r="Y113" s="868"/>
      <c r="Z113" s="868"/>
      <c r="AA113" s="868"/>
      <c r="AB113" s="868"/>
      <c r="AC113" s="868"/>
      <c r="AD113" s="868"/>
      <c r="AE113" s="868"/>
      <c r="AF113" s="868"/>
      <c r="AG113" s="868"/>
      <c r="AH113" s="868"/>
      <c r="AI113" s="868"/>
      <c r="AJ113" s="868"/>
      <c r="AK113" s="868"/>
      <c r="AL113" s="868"/>
      <c r="AM113" s="868"/>
      <c r="AN113" s="868"/>
      <c r="AO113" s="868"/>
      <c r="AP113" s="868"/>
      <c r="AQ113" s="868"/>
      <c r="AR113" s="868"/>
      <c r="AS113" s="868"/>
      <c r="AT113" s="868"/>
      <c r="AU113" s="868"/>
    </row>
    <row r="114" spans="1:48" ht="13.8" x14ac:dyDescent="0.25">
      <c r="D114" s="3"/>
      <c r="E114" s="932" t="s">
        <v>978</v>
      </c>
      <c r="F114" s="857"/>
      <c r="G114" s="841"/>
      <c r="H114" s="838"/>
      <c r="I114" s="846"/>
      <c r="J114" s="848"/>
      <c r="K114" s="847"/>
      <c r="L114" s="847"/>
      <c r="M114" s="847"/>
      <c r="N114" s="847"/>
      <c r="O114" s="847"/>
      <c r="P114" s="848"/>
      <c r="Q114" s="847"/>
      <c r="R114" s="840"/>
      <c r="S114" s="498"/>
      <c r="T114" s="498"/>
      <c r="U114" s="498"/>
      <c r="W114" s="322"/>
      <c r="X114" s="39"/>
      <c r="Y114" s="301"/>
      <c r="Z114" s="301"/>
      <c r="AA114" s="301"/>
      <c r="AB114" s="301"/>
      <c r="AC114" s="301"/>
      <c r="AD114" s="301"/>
      <c r="AE114" s="301"/>
      <c r="AF114" s="301"/>
      <c r="AG114" s="301"/>
      <c r="AH114" s="301"/>
      <c r="AI114" s="301"/>
      <c r="AJ114" s="301"/>
      <c r="AK114" s="301"/>
      <c r="AL114" s="301"/>
      <c r="AM114" s="301"/>
      <c r="AN114" s="301"/>
      <c r="AO114" s="301"/>
      <c r="AP114" s="301"/>
      <c r="AQ114" s="301"/>
      <c r="AR114" s="301"/>
      <c r="AS114" s="301"/>
      <c r="AT114" s="301"/>
      <c r="AU114" s="301"/>
    </row>
    <row r="115" spans="1:48" ht="15" customHeight="1" x14ac:dyDescent="0.25">
      <c r="A115" s="2" t="s">
        <v>251</v>
      </c>
      <c r="D115" s="845" t="s">
        <v>979</v>
      </c>
      <c r="E115" s="844" t="s">
        <v>980</v>
      </c>
      <c r="F115" s="858"/>
      <c r="K115" s="339"/>
      <c r="L115" s="339"/>
      <c r="M115" s="339"/>
      <c r="N115" s="339"/>
      <c r="O115" s="339"/>
      <c r="P115" s="480"/>
      <c r="Q115" s="339"/>
      <c r="R115" s="329"/>
      <c r="S115" s="498"/>
      <c r="T115" s="498"/>
      <c r="U115" s="498"/>
      <c r="V115" s="339"/>
      <c r="W115" s="322"/>
      <c r="Y115" s="301"/>
      <c r="Z115" s="301"/>
      <c r="AA115" s="301"/>
      <c r="AB115" s="301"/>
      <c r="AC115" s="301"/>
      <c r="AD115" s="301"/>
      <c r="AE115" s="301"/>
      <c r="AF115" s="301"/>
      <c r="AG115" s="301"/>
      <c r="AH115" s="301"/>
      <c r="AI115" s="301"/>
      <c r="AJ115" s="301"/>
      <c r="AK115" s="301"/>
      <c r="AL115" s="301"/>
      <c r="AM115" s="301"/>
      <c r="AN115" s="301"/>
      <c r="AO115" s="301"/>
      <c r="AP115" s="301"/>
      <c r="AQ115" s="301"/>
      <c r="AR115" s="301"/>
      <c r="AS115" s="301"/>
      <c r="AT115" s="301"/>
      <c r="AU115" s="301"/>
    </row>
    <row r="116" spans="1:48" s="39" customFormat="1" ht="15" customHeight="1" x14ac:dyDescent="0.25">
      <c r="A116" s="39">
        <f t="shared" ref="A116:A118" si="64">ROW()-42</f>
        <v>74</v>
      </c>
      <c r="B116" s="88"/>
      <c r="C116" s="88"/>
      <c r="D116" s="205"/>
      <c r="E116" s="89"/>
      <c r="F116" s="475"/>
      <c r="G116" s="361"/>
      <c r="H116" s="131"/>
      <c r="I116" s="40">
        <f>$I$14*J116</f>
        <v>0</v>
      </c>
      <c r="J116" s="89"/>
      <c r="K116" s="475"/>
      <c r="L116" s="475"/>
      <c r="M116" s="475"/>
      <c r="N116" s="475"/>
      <c r="O116" s="475"/>
      <c r="P116" s="475"/>
      <c r="Q116" s="476">
        <f t="shared" ref="Q116:Q118" si="65">(((K116+M116)*12+O116+P116)*(1+$Q$9)+((L116+N116)*12))/12</f>
        <v>0</v>
      </c>
      <c r="R116" s="320"/>
      <c r="S116" s="496">
        <f>F116*12</f>
        <v>0</v>
      </c>
      <c r="T116" s="496">
        <f>Tabelle_PDLadmin[[#This Row],[Spalte13]]*12</f>
        <v>0</v>
      </c>
      <c r="U116" s="496">
        <f>T116-S116</f>
        <v>0</v>
      </c>
      <c r="V116" s="41"/>
      <c r="W116" s="322"/>
      <c r="Y116" s="301"/>
      <c r="Z116" s="301"/>
      <c r="AA116" s="301"/>
      <c r="AB116" s="301"/>
      <c r="AC116" s="301"/>
      <c r="AD116" s="301"/>
      <c r="AE116" s="301"/>
      <c r="AF116" s="301"/>
      <c r="AG116" s="301"/>
      <c r="AH116" s="301"/>
      <c r="AI116" s="301"/>
      <c r="AJ116" s="301"/>
      <c r="AK116" s="301"/>
      <c r="AL116" s="301"/>
      <c r="AM116" s="301"/>
      <c r="AN116" s="301"/>
      <c r="AO116" s="301"/>
      <c r="AP116" s="301"/>
      <c r="AQ116" s="301"/>
      <c r="AR116" s="301"/>
      <c r="AS116" s="301"/>
      <c r="AT116" s="301"/>
      <c r="AU116" s="301"/>
      <c r="AV116" s="25"/>
    </row>
    <row r="117" spans="1:48" s="39" customFormat="1" ht="15" customHeight="1" x14ac:dyDescent="0.25">
      <c r="A117" s="39">
        <f t="shared" si="64"/>
        <v>75</v>
      </c>
      <c r="B117" s="88"/>
      <c r="C117" s="88"/>
      <c r="D117" s="205"/>
      <c r="E117" s="89"/>
      <c r="F117" s="475"/>
      <c r="G117" s="361"/>
      <c r="H117" s="131"/>
      <c r="I117" s="40">
        <f t="shared" ref="I117:I118" si="66">$I$14*J117</f>
        <v>0</v>
      </c>
      <c r="J117" s="89"/>
      <c r="K117" s="475"/>
      <c r="L117" s="475"/>
      <c r="M117" s="475"/>
      <c r="N117" s="475"/>
      <c r="O117" s="475"/>
      <c r="P117" s="475"/>
      <c r="Q117" s="476">
        <f t="shared" si="65"/>
        <v>0</v>
      </c>
      <c r="R117" s="320"/>
      <c r="S117" s="496">
        <f t="shared" ref="S117:S118" si="67">F117*12</f>
        <v>0</v>
      </c>
      <c r="T117" s="496">
        <f>Tabelle_PDLadmin[[#This Row],[Spalte13]]*12</f>
        <v>0</v>
      </c>
      <c r="U117" s="496">
        <f t="shared" ref="U117:U118" si="68">T117-S117</f>
        <v>0</v>
      </c>
      <c r="V117" s="41"/>
      <c r="W117" s="322"/>
      <c r="Y117" s="301"/>
      <c r="Z117" s="301"/>
      <c r="AA117" s="301"/>
      <c r="AB117" s="301"/>
      <c r="AC117" s="301"/>
      <c r="AD117" s="301"/>
      <c r="AE117" s="301"/>
      <c r="AF117" s="301"/>
      <c r="AG117" s="301"/>
      <c r="AH117" s="301"/>
      <c r="AI117" s="301"/>
      <c r="AJ117" s="301"/>
      <c r="AK117" s="301"/>
      <c r="AL117" s="301"/>
      <c r="AM117" s="301"/>
      <c r="AN117" s="301"/>
      <c r="AO117" s="301"/>
      <c r="AP117" s="301"/>
      <c r="AQ117" s="301"/>
      <c r="AR117" s="301"/>
      <c r="AS117" s="301"/>
      <c r="AT117" s="301"/>
      <c r="AU117" s="301"/>
      <c r="AV117" s="25"/>
    </row>
    <row r="118" spans="1:48" s="39" customFormat="1" ht="15" customHeight="1" thickBot="1" x14ac:dyDescent="0.3">
      <c r="A118" s="39">
        <f t="shared" si="64"/>
        <v>76</v>
      </c>
      <c r="B118" s="88"/>
      <c r="C118" s="88"/>
      <c r="D118" s="205"/>
      <c r="E118" s="89"/>
      <c r="F118" s="475"/>
      <c r="G118" s="361"/>
      <c r="H118" s="131"/>
      <c r="I118" s="40">
        <f t="shared" si="66"/>
        <v>0</v>
      </c>
      <c r="J118" s="89"/>
      <c r="K118" s="475"/>
      <c r="L118" s="475"/>
      <c r="M118" s="475"/>
      <c r="N118" s="475"/>
      <c r="O118" s="475"/>
      <c r="P118" s="475"/>
      <c r="Q118" s="476">
        <f t="shared" si="65"/>
        <v>0</v>
      </c>
      <c r="R118" s="320"/>
      <c r="S118" s="496">
        <f t="shared" si="67"/>
        <v>0</v>
      </c>
      <c r="T118" s="496">
        <f>Tabelle_PDLadmin[[#This Row],[Spalte13]]*12</f>
        <v>0</v>
      </c>
      <c r="U118" s="496">
        <f t="shared" si="68"/>
        <v>0</v>
      </c>
      <c r="V118" s="41"/>
      <c r="W118" s="322"/>
      <c r="Y118" s="301"/>
      <c r="Z118" s="301"/>
      <c r="AA118" s="301"/>
      <c r="AB118" s="301"/>
      <c r="AC118" s="301"/>
      <c r="AD118" s="301"/>
      <c r="AE118" s="301"/>
      <c r="AF118" s="301"/>
      <c r="AG118" s="301"/>
      <c r="AH118" s="301"/>
      <c r="AI118" s="301"/>
      <c r="AJ118" s="301"/>
      <c r="AK118" s="301"/>
      <c r="AL118" s="301"/>
      <c r="AM118" s="301"/>
      <c r="AN118" s="301"/>
      <c r="AO118" s="301"/>
      <c r="AP118" s="301"/>
      <c r="AQ118" s="301"/>
      <c r="AR118" s="301"/>
      <c r="AS118" s="301"/>
      <c r="AT118" s="301"/>
      <c r="AU118" s="301"/>
      <c r="AV118" s="25"/>
    </row>
    <row r="119" spans="1:48" ht="15" customHeight="1" thickBot="1" x14ac:dyDescent="0.3">
      <c r="A119" s="1212" t="s">
        <v>250</v>
      </c>
      <c r="B119" s="1213"/>
      <c r="C119" s="1213"/>
      <c r="D119" s="1214"/>
      <c r="E119" s="354">
        <f>SUM(E116:E118)</f>
        <v>0</v>
      </c>
      <c r="F119" s="478">
        <f>SUM(F116:F118)</f>
        <v>0</v>
      </c>
      <c r="G119" s="287"/>
      <c r="H119" s="355"/>
      <c r="I119" s="356"/>
      <c r="J119" s="354">
        <f>SUM(J116:J118)</f>
        <v>0</v>
      </c>
      <c r="K119" s="478">
        <f>SUM(K116:K118)</f>
        <v>0</v>
      </c>
      <c r="L119" s="478">
        <f t="shared" ref="L119" si="69">SUM(L116:L118)</f>
        <v>0</v>
      </c>
      <c r="M119" s="478">
        <f t="shared" ref="M119" si="70">SUM(M116:M118)</f>
        <v>0</v>
      </c>
      <c r="N119" s="478">
        <f t="shared" ref="N119" si="71">SUM(N116:N118)</f>
        <v>0</v>
      </c>
      <c r="O119" s="478">
        <f t="shared" ref="O119" si="72">SUM(O116:O118)</f>
        <v>0</v>
      </c>
      <c r="P119" s="478">
        <f t="shared" ref="P119" si="73">SUM(P116:P118)</f>
        <v>0</v>
      </c>
      <c r="Q119" s="478">
        <f>SUM(Q116:Q118)</f>
        <v>0</v>
      </c>
      <c r="R119" s="287"/>
      <c r="S119" s="497">
        <f>SUM(S116:S118)</f>
        <v>0</v>
      </c>
      <c r="T119" s="497">
        <f>SUM(T116:T118)</f>
        <v>0</v>
      </c>
      <c r="U119" s="497">
        <f>SUM(U116:U118)</f>
        <v>0</v>
      </c>
      <c r="V119" s="338"/>
      <c r="W119" s="357" t="s">
        <v>342</v>
      </c>
      <c r="Y119" s="301"/>
      <c r="Z119" s="301"/>
      <c r="AA119" s="301"/>
      <c r="AB119" s="301"/>
      <c r="AC119" s="301"/>
      <c r="AD119" s="301"/>
      <c r="AE119" s="301"/>
      <c r="AF119" s="301"/>
      <c r="AG119" s="301"/>
      <c r="AH119" s="301"/>
      <c r="AI119" s="301"/>
      <c r="AJ119" s="301"/>
      <c r="AK119" s="301"/>
      <c r="AL119" s="301"/>
      <c r="AM119" s="301"/>
      <c r="AN119" s="301"/>
      <c r="AO119" s="301"/>
      <c r="AP119" s="301"/>
      <c r="AQ119" s="301"/>
      <c r="AR119" s="301"/>
      <c r="AS119" s="301"/>
      <c r="AT119" s="301"/>
      <c r="AU119" s="301"/>
    </row>
    <row r="120" spans="1:48" s="479" customFormat="1" ht="13.8" x14ac:dyDescent="0.25">
      <c r="A120" s="483"/>
      <c r="B120" s="869"/>
      <c r="C120" s="483"/>
      <c r="D120" s="870"/>
      <c r="E120" s="863" t="s">
        <v>909</v>
      </c>
      <c r="F120" s="839" t="e">
        <f>F119/E119</f>
        <v>#DIV/0!</v>
      </c>
      <c r="G120" s="864"/>
      <c r="H120" s="865"/>
      <c r="I120" s="863" t="s">
        <v>909</v>
      </c>
      <c r="J120" s="839"/>
      <c r="K120" s="839" t="e">
        <f>K119/J119</f>
        <v>#DIV/0!</v>
      </c>
      <c r="L120" s="839" t="e">
        <f>L119/J119</f>
        <v>#DIV/0!</v>
      </c>
      <c r="M120" s="839" t="e">
        <f>M119/J119</f>
        <v>#DIV/0!</v>
      </c>
      <c r="N120" s="839" t="e">
        <f>N119/J119</f>
        <v>#DIV/0!</v>
      </c>
      <c r="O120" s="839" t="e">
        <f>O119/J119</f>
        <v>#DIV/0!</v>
      </c>
      <c r="P120" s="839" t="e">
        <f>P119/J119</f>
        <v>#DIV/0!</v>
      </c>
      <c r="Q120" s="839" t="e">
        <f>Q119/J119</f>
        <v>#DIV/0!</v>
      </c>
      <c r="R120" s="866"/>
      <c r="S120" s="867" t="e">
        <f>S119/E119</f>
        <v>#DIV/0!</v>
      </c>
      <c r="T120" s="867" t="e">
        <f>T119/J119</f>
        <v>#DIV/0!</v>
      </c>
      <c r="U120" s="500"/>
      <c r="V120" s="861"/>
      <c r="W120" s="494"/>
      <c r="Y120" s="868"/>
      <c r="Z120" s="868"/>
      <c r="AA120" s="868"/>
      <c r="AB120" s="868"/>
      <c r="AC120" s="868"/>
      <c r="AD120" s="868"/>
      <c r="AE120" s="868"/>
      <c r="AF120" s="868"/>
      <c r="AG120" s="868"/>
      <c r="AH120" s="868"/>
      <c r="AI120" s="868"/>
      <c r="AJ120" s="868"/>
      <c r="AK120" s="868"/>
      <c r="AL120" s="868"/>
      <c r="AM120" s="868"/>
      <c r="AN120" s="868"/>
      <c r="AO120" s="868"/>
      <c r="AP120" s="868"/>
      <c r="AQ120" s="868"/>
      <c r="AR120" s="868"/>
      <c r="AS120" s="868"/>
      <c r="AT120" s="868"/>
      <c r="AU120" s="868"/>
    </row>
    <row r="121" spans="1:48" ht="15" customHeight="1" x14ac:dyDescent="0.25">
      <c r="A121" s="2" t="s">
        <v>67</v>
      </c>
      <c r="K121" s="339"/>
      <c r="L121" s="339"/>
      <c r="M121" s="339"/>
      <c r="N121" s="339"/>
      <c r="O121" s="339"/>
      <c r="P121" s="480"/>
      <c r="Q121" s="339"/>
      <c r="R121" s="329"/>
      <c r="S121" s="498"/>
      <c r="T121" s="498"/>
      <c r="U121" s="498"/>
      <c r="V121" s="339"/>
      <c r="W121" s="322"/>
      <c r="Y121" s="301"/>
      <c r="Z121" s="301"/>
      <c r="AA121" s="301"/>
      <c r="AB121" s="301"/>
      <c r="AC121" s="301"/>
      <c r="AD121" s="301"/>
      <c r="AE121" s="301"/>
      <c r="AF121" s="301"/>
      <c r="AG121" s="301"/>
      <c r="AH121" s="301"/>
      <c r="AI121" s="301"/>
      <c r="AJ121" s="301"/>
      <c r="AK121" s="301"/>
      <c r="AL121" s="301"/>
      <c r="AM121" s="301"/>
      <c r="AN121" s="301"/>
      <c r="AO121" s="301"/>
      <c r="AP121" s="301"/>
      <c r="AQ121" s="301"/>
      <c r="AR121" s="301"/>
      <c r="AS121" s="301"/>
      <c r="AT121" s="301"/>
      <c r="AU121" s="301"/>
    </row>
    <row r="122" spans="1:48" s="39" customFormat="1" ht="15" customHeight="1" x14ac:dyDescent="0.25">
      <c r="A122" s="39">
        <f t="shared" ref="A122:A126" si="74">ROW()-45</f>
        <v>77</v>
      </c>
      <c r="B122" s="88"/>
      <c r="C122" s="88"/>
      <c r="D122" s="205"/>
      <c r="E122" s="89"/>
      <c r="F122" s="475"/>
      <c r="G122" s="361"/>
      <c r="H122" s="131"/>
      <c r="I122" s="40">
        <f>$I$14*J122</f>
        <v>0</v>
      </c>
      <c r="J122" s="89"/>
      <c r="K122" s="475"/>
      <c r="L122" s="475"/>
      <c r="M122" s="475"/>
      <c r="N122" s="475"/>
      <c r="O122" s="475"/>
      <c r="P122" s="475"/>
      <c r="Q122" s="476">
        <f t="shared" ref="Q122:Q126" si="75">(((K122+M122)*12+O122+P122)*(1+$Q$9)+((L122+N122)*12))/12</f>
        <v>0</v>
      </c>
      <c r="R122" s="320"/>
      <c r="S122" s="496">
        <f>F122*12</f>
        <v>0</v>
      </c>
      <c r="T122" s="496">
        <f>Tabelle_Verwaltung[[#This Row],[Spalte13]]*12</f>
        <v>0</v>
      </c>
      <c r="U122" s="496">
        <f>T122-S122</f>
        <v>0</v>
      </c>
      <c r="V122" s="41"/>
      <c r="W122" s="322"/>
      <c r="Y122" s="301"/>
      <c r="Z122" s="301"/>
      <c r="AA122" s="301"/>
      <c r="AB122" s="301"/>
      <c r="AC122" s="301"/>
      <c r="AD122" s="301"/>
      <c r="AE122" s="301"/>
      <c r="AF122" s="301"/>
      <c r="AG122" s="301"/>
      <c r="AH122" s="301"/>
      <c r="AI122" s="301"/>
      <c r="AJ122" s="301"/>
      <c r="AK122" s="301"/>
      <c r="AL122" s="301"/>
      <c r="AM122" s="301"/>
      <c r="AN122" s="301"/>
      <c r="AO122" s="301"/>
      <c r="AP122" s="301"/>
      <c r="AQ122" s="301"/>
      <c r="AR122" s="301"/>
      <c r="AS122" s="301"/>
      <c r="AT122" s="301"/>
      <c r="AU122" s="301"/>
      <c r="AV122" s="25"/>
    </row>
    <row r="123" spans="1:48" s="39" customFormat="1" ht="15" customHeight="1" x14ac:dyDescent="0.25">
      <c r="A123" s="39">
        <f t="shared" si="74"/>
        <v>78</v>
      </c>
      <c r="B123" s="88"/>
      <c r="C123" s="88"/>
      <c r="D123" s="205"/>
      <c r="E123" s="89"/>
      <c r="F123" s="475"/>
      <c r="G123" s="361"/>
      <c r="H123" s="131"/>
      <c r="I123" s="40">
        <f t="shared" ref="I123:I126" si="76">$I$14*J123</f>
        <v>0</v>
      </c>
      <c r="J123" s="89"/>
      <c r="K123" s="475"/>
      <c r="L123" s="475"/>
      <c r="M123" s="475"/>
      <c r="N123" s="475"/>
      <c r="O123" s="475"/>
      <c r="P123" s="475"/>
      <c r="Q123" s="476">
        <f t="shared" si="75"/>
        <v>0</v>
      </c>
      <c r="R123" s="320"/>
      <c r="S123" s="496">
        <f t="shared" ref="S123:S126" si="77">F123*12</f>
        <v>0</v>
      </c>
      <c r="T123" s="496">
        <f>Tabelle_Verwaltung[[#This Row],[Spalte13]]*12</f>
        <v>0</v>
      </c>
      <c r="U123" s="496">
        <f t="shared" ref="U123:U126" si="78">T123-S123</f>
        <v>0</v>
      </c>
      <c r="V123" s="41"/>
      <c r="W123" s="322"/>
      <c r="Y123" s="301"/>
      <c r="Z123" s="301"/>
      <c r="AA123" s="301"/>
      <c r="AB123" s="301"/>
      <c r="AC123" s="301"/>
      <c r="AD123" s="301"/>
      <c r="AE123" s="301"/>
      <c r="AF123" s="301"/>
      <c r="AG123" s="301"/>
      <c r="AH123" s="301"/>
      <c r="AI123" s="301"/>
      <c r="AJ123" s="301"/>
      <c r="AK123" s="301"/>
      <c r="AL123" s="301"/>
      <c r="AM123" s="301"/>
      <c r="AN123" s="301"/>
      <c r="AO123" s="301"/>
      <c r="AP123" s="301"/>
      <c r="AQ123" s="301"/>
      <c r="AR123" s="301"/>
      <c r="AS123" s="301"/>
      <c r="AT123" s="301"/>
      <c r="AU123" s="301"/>
      <c r="AV123" s="25"/>
    </row>
    <row r="124" spans="1:48" s="39" customFormat="1" ht="15" customHeight="1" x14ac:dyDescent="0.25">
      <c r="A124" s="39">
        <f t="shared" si="74"/>
        <v>79</v>
      </c>
      <c r="B124" s="88"/>
      <c r="C124" s="88"/>
      <c r="D124" s="205"/>
      <c r="E124" s="89"/>
      <c r="F124" s="475"/>
      <c r="G124" s="361"/>
      <c r="H124" s="131"/>
      <c r="I124" s="40">
        <f t="shared" si="76"/>
        <v>0</v>
      </c>
      <c r="J124" s="89"/>
      <c r="K124" s="475"/>
      <c r="L124" s="475"/>
      <c r="M124" s="475"/>
      <c r="N124" s="475"/>
      <c r="O124" s="475"/>
      <c r="P124" s="475"/>
      <c r="Q124" s="476">
        <f t="shared" si="75"/>
        <v>0</v>
      </c>
      <c r="R124" s="320"/>
      <c r="S124" s="496">
        <f t="shared" si="77"/>
        <v>0</v>
      </c>
      <c r="T124" s="496">
        <f>Tabelle_Verwaltung[[#This Row],[Spalte13]]*12</f>
        <v>0</v>
      </c>
      <c r="U124" s="496">
        <f t="shared" si="78"/>
        <v>0</v>
      </c>
      <c r="V124" s="41"/>
      <c r="W124" s="322"/>
      <c r="Y124" s="301"/>
      <c r="Z124" s="301"/>
      <c r="AA124" s="301"/>
      <c r="AB124" s="301"/>
      <c r="AC124" s="301"/>
      <c r="AD124" s="301"/>
      <c r="AE124" s="301"/>
      <c r="AF124" s="301"/>
      <c r="AG124" s="301"/>
      <c r="AH124" s="301"/>
      <c r="AI124" s="301"/>
      <c r="AJ124" s="301"/>
      <c r="AK124" s="301"/>
      <c r="AL124" s="301"/>
      <c r="AM124" s="301"/>
      <c r="AN124" s="301"/>
      <c r="AO124" s="301"/>
      <c r="AP124" s="301"/>
      <c r="AQ124" s="301"/>
      <c r="AR124" s="301"/>
      <c r="AS124" s="301"/>
      <c r="AT124" s="301"/>
      <c r="AU124" s="301"/>
      <c r="AV124" s="25"/>
    </row>
    <row r="125" spans="1:48" s="39" customFormat="1" ht="15" customHeight="1" x14ac:dyDescent="0.25">
      <c r="A125" s="39">
        <f t="shared" si="74"/>
        <v>80</v>
      </c>
      <c r="B125" s="88"/>
      <c r="C125" s="88"/>
      <c r="D125" s="205"/>
      <c r="E125" s="89"/>
      <c r="F125" s="475"/>
      <c r="G125" s="361"/>
      <c r="H125" s="131"/>
      <c r="I125" s="40">
        <f t="shared" si="76"/>
        <v>0</v>
      </c>
      <c r="J125" s="89"/>
      <c r="K125" s="475"/>
      <c r="L125" s="475"/>
      <c r="M125" s="475"/>
      <c r="N125" s="475"/>
      <c r="O125" s="475"/>
      <c r="P125" s="475"/>
      <c r="Q125" s="476">
        <f t="shared" si="75"/>
        <v>0</v>
      </c>
      <c r="R125" s="320"/>
      <c r="S125" s="496">
        <f t="shared" si="77"/>
        <v>0</v>
      </c>
      <c r="T125" s="496">
        <f>Tabelle_Verwaltung[[#This Row],[Spalte13]]*12</f>
        <v>0</v>
      </c>
      <c r="U125" s="496">
        <f t="shared" si="78"/>
        <v>0</v>
      </c>
      <c r="V125" s="41"/>
      <c r="W125" s="322"/>
      <c r="Y125" s="301"/>
      <c r="Z125" s="301"/>
      <c r="AA125" s="301"/>
      <c r="AB125" s="301"/>
      <c r="AC125" s="301"/>
      <c r="AD125" s="301"/>
      <c r="AE125" s="301"/>
      <c r="AF125" s="301"/>
      <c r="AG125" s="301"/>
      <c r="AH125" s="301"/>
      <c r="AI125" s="301"/>
      <c r="AJ125" s="301"/>
      <c r="AK125" s="301"/>
      <c r="AL125" s="301"/>
      <c r="AM125" s="301"/>
      <c r="AN125" s="301"/>
      <c r="AO125" s="301"/>
      <c r="AP125" s="301"/>
      <c r="AQ125" s="301"/>
      <c r="AR125" s="301"/>
      <c r="AS125" s="301"/>
      <c r="AT125" s="301"/>
      <c r="AU125" s="301"/>
      <c r="AV125" s="25"/>
    </row>
    <row r="126" spans="1:48" s="39" customFormat="1" ht="15" customHeight="1" thickBot="1" x14ac:dyDescent="0.3">
      <c r="A126" s="39">
        <f t="shared" si="74"/>
        <v>81</v>
      </c>
      <c r="B126" s="88"/>
      <c r="C126" s="88"/>
      <c r="D126" s="205"/>
      <c r="E126" s="89"/>
      <c r="F126" s="475"/>
      <c r="G126" s="361"/>
      <c r="H126" s="131"/>
      <c r="I126" s="40">
        <f t="shared" si="76"/>
        <v>0</v>
      </c>
      <c r="J126" s="89"/>
      <c r="K126" s="475"/>
      <c r="L126" s="475"/>
      <c r="M126" s="475"/>
      <c r="N126" s="475"/>
      <c r="O126" s="475"/>
      <c r="P126" s="475"/>
      <c r="Q126" s="476">
        <f t="shared" si="75"/>
        <v>0</v>
      </c>
      <c r="R126" s="320"/>
      <c r="S126" s="496">
        <f t="shared" si="77"/>
        <v>0</v>
      </c>
      <c r="T126" s="496">
        <f>Tabelle_Verwaltung[[#This Row],[Spalte13]]*12</f>
        <v>0</v>
      </c>
      <c r="U126" s="496">
        <f t="shared" si="78"/>
        <v>0</v>
      </c>
      <c r="V126" s="41"/>
      <c r="W126" s="322"/>
      <c r="Y126" s="301"/>
      <c r="Z126" s="301"/>
      <c r="AA126" s="301"/>
      <c r="AB126" s="301"/>
      <c r="AC126" s="301"/>
      <c r="AD126" s="301"/>
      <c r="AE126" s="301"/>
      <c r="AF126" s="301"/>
      <c r="AG126" s="301"/>
      <c r="AH126" s="301"/>
      <c r="AI126" s="301"/>
      <c r="AJ126" s="301"/>
      <c r="AK126" s="301"/>
      <c r="AL126" s="301"/>
      <c r="AM126" s="301"/>
      <c r="AN126" s="301"/>
      <c r="AO126" s="301"/>
      <c r="AP126" s="301"/>
      <c r="AQ126" s="301"/>
      <c r="AR126" s="301"/>
      <c r="AS126" s="301"/>
      <c r="AT126" s="301"/>
      <c r="AU126" s="301"/>
      <c r="AV126" s="25"/>
    </row>
    <row r="127" spans="1:48" ht="15" customHeight="1" thickBot="1" x14ac:dyDescent="0.3">
      <c r="A127" s="1212" t="s">
        <v>368</v>
      </c>
      <c r="B127" s="1213"/>
      <c r="C127" s="1213"/>
      <c r="D127" s="1214"/>
      <c r="E127" s="354">
        <f>SUM(E122:E126)</f>
        <v>0</v>
      </c>
      <c r="F127" s="478">
        <f>SUM(F122:F126)</f>
        <v>0</v>
      </c>
      <c r="G127" s="287"/>
      <c r="H127" s="355"/>
      <c r="I127" s="356"/>
      <c r="J127" s="354">
        <f>SUM(J122:J126)</f>
        <v>0</v>
      </c>
      <c r="K127" s="478">
        <f>SUM(K122:K126)</f>
        <v>0</v>
      </c>
      <c r="L127" s="478">
        <f t="shared" ref="L127:P127" si="79">SUM(L122:L126)</f>
        <v>0</v>
      </c>
      <c r="M127" s="478">
        <f t="shared" si="79"/>
        <v>0</v>
      </c>
      <c r="N127" s="478">
        <f t="shared" si="79"/>
        <v>0</v>
      </c>
      <c r="O127" s="478">
        <f t="shared" si="79"/>
        <v>0</v>
      </c>
      <c r="P127" s="478">
        <f t="shared" si="79"/>
        <v>0</v>
      </c>
      <c r="Q127" s="478">
        <f>SUM(Q122:Q126)</f>
        <v>0</v>
      </c>
      <c r="R127" s="287"/>
      <c r="S127" s="497">
        <f>SUM(S122:S126)</f>
        <v>0</v>
      </c>
      <c r="T127" s="497">
        <f>SUM(T122:T126)</f>
        <v>0</v>
      </c>
      <c r="U127" s="497">
        <f>SUM(U122:U126)</f>
        <v>0</v>
      </c>
      <c r="V127" s="338"/>
      <c r="W127" s="357" t="s">
        <v>343</v>
      </c>
      <c r="Y127" s="301"/>
      <c r="Z127" s="301"/>
      <c r="AA127" s="301"/>
      <c r="AB127" s="301"/>
      <c r="AC127" s="301"/>
      <c r="AD127" s="301"/>
      <c r="AE127" s="301"/>
      <c r="AF127" s="301"/>
      <c r="AG127" s="301"/>
      <c r="AH127" s="301"/>
      <c r="AI127" s="301"/>
      <c r="AJ127" s="301"/>
      <c r="AK127" s="301"/>
      <c r="AL127" s="301"/>
      <c r="AM127" s="301"/>
      <c r="AN127" s="301"/>
      <c r="AO127" s="301"/>
      <c r="AP127" s="301"/>
      <c r="AQ127" s="301"/>
      <c r="AR127" s="301"/>
      <c r="AS127" s="301"/>
      <c r="AT127" s="301"/>
      <c r="AU127" s="301"/>
    </row>
    <row r="128" spans="1:48" s="479" customFormat="1" ht="15" customHeight="1" x14ac:dyDescent="0.25">
      <c r="B128" s="862"/>
      <c r="E128" s="863" t="s">
        <v>909</v>
      </c>
      <c r="F128" s="839" t="e">
        <f>F127/E127</f>
        <v>#DIV/0!</v>
      </c>
      <c r="G128" s="864"/>
      <c r="H128" s="865"/>
      <c r="I128" s="863" t="s">
        <v>909</v>
      </c>
      <c r="J128" s="839"/>
      <c r="K128" s="839" t="e">
        <f>K127/J127</f>
        <v>#DIV/0!</v>
      </c>
      <c r="L128" s="839" t="e">
        <f>L127/J127</f>
        <v>#DIV/0!</v>
      </c>
      <c r="M128" s="839" t="e">
        <f>M127/J127</f>
        <v>#DIV/0!</v>
      </c>
      <c r="N128" s="839" t="e">
        <f>N127/J127</f>
        <v>#DIV/0!</v>
      </c>
      <c r="O128" s="839" t="e">
        <f>O127/J127</f>
        <v>#DIV/0!</v>
      </c>
      <c r="P128" s="839" t="e">
        <f>P127/J127</f>
        <v>#DIV/0!</v>
      </c>
      <c r="Q128" s="839" t="e">
        <f>Q127/J127</f>
        <v>#DIV/0!</v>
      </c>
      <c r="R128" s="866"/>
      <c r="S128" s="867" t="e">
        <f>S127/E127</f>
        <v>#DIV/0!</v>
      </c>
      <c r="T128" s="867" t="e">
        <f>T127/J127</f>
        <v>#DIV/0!</v>
      </c>
      <c r="U128" s="494"/>
      <c r="W128" s="494"/>
      <c r="Y128" s="868"/>
      <c r="Z128" s="868"/>
      <c r="AA128" s="868"/>
      <c r="AB128" s="868"/>
      <c r="AC128" s="868"/>
      <c r="AD128" s="868"/>
      <c r="AE128" s="868"/>
      <c r="AF128" s="868"/>
      <c r="AG128" s="868"/>
      <c r="AH128" s="868"/>
      <c r="AI128" s="868"/>
      <c r="AJ128" s="868"/>
      <c r="AK128" s="868"/>
      <c r="AL128" s="868"/>
      <c r="AM128" s="868"/>
      <c r="AN128" s="868"/>
      <c r="AO128" s="868"/>
      <c r="AP128" s="868"/>
      <c r="AQ128" s="868"/>
      <c r="AR128" s="868"/>
      <c r="AS128" s="868"/>
      <c r="AT128" s="868"/>
      <c r="AU128" s="868"/>
    </row>
    <row r="129" spans="1:48" ht="15" customHeight="1" x14ac:dyDescent="0.25">
      <c r="A129" s="2" t="s">
        <v>51</v>
      </c>
      <c r="K129" s="339"/>
      <c r="L129" s="339"/>
      <c r="M129" s="339"/>
      <c r="N129" s="339"/>
      <c r="O129" s="339"/>
      <c r="P129" s="480"/>
      <c r="Q129" s="339"/>
      <c r="R129" s="329"/>
      <c r="S129" s="498"/>
      <c r="T129" s="498"/>
      <c r="U129" s="498"/>
      <c r="V129" s="339"/>
      <c r="W129" s="322"/>
      <c r="Y129" s="301"/>
      <c r="Z129" s="301"/>
      <c r="AA129" s="301"/>
      <c r="AB129" s="301"/>
      <c r="AC129" s="301"/>
      <c r="AD129" s="301"/>
      <c r="AE129" s="301"/>
      <c r="AF129" s="301"/>
      <c r="AG129" s="301"/>
      <c r="AH129" s="301"/>
      <c r="AI129" s="301"/>
      <c r="AJ129" s="301"/>
      <c r="AK129" s="301"/>
      <c r="AL129" s="301"/>
      <c r="AM129" s="301"/>
      <c r="AN129" s="301"/>
      <c r="AO129" s="301"/>
      <c r="AP129" s="301"/>
      <c r="AQ129" s="301"/>
      <c r="AR129" s="301"/>
      <c r="AS129" s="301"/>
      <c r="AT129" s="301"/>
      <c r="AU129" s="301"/>
    </row>
    <row r="130" spans="1:48" s="39" customFormat="1" ht="15" customHeight="1" x14ac:dyDescent="0.25">
      <c r="A130" s="39">
        <f t="shared" ref="A130:A133" si="80">ROW()-48</f>
        <v>82</v>
      </c>
      <c r="B130" s="88"/>
      <c r="C130" s="88"/>
      <c r="D130" s="205"/>
      <c r="E130" s="89"/>
      <c r="F130" s="475"/>
      <c r="G130" s="361"/>
      <c r="H130" s="131"/>
      <c r="I130" s="40">
        <f>$I$14*J130</f>
        <v>0</v>
      </c>
      <c r="J130" s="89"/>
      <c r="K130" s="475"/>
      <c r="L130" s="475"/>
      <c r="M130" s="475"/>
      <c r="N130" s="475"/>
      <c r="O130" s="475"/>
      <c r="P130" s="475"/>
      <c r="Q130" s="476">
        <f t="shared" ref="Q130:Q133" si="81">(((K130+M130)*12+O130+P130)*(1+$Q$9)+((L130+N130)*12))/12</f>
        <v>0</v>
      </c>
      <c r="R130" s="320"/>
      <c r="S130" s="496">
        <f>F130*12</f>
        <v>0</v>
      </c>
      <c r="T130" s="496">
        <f>Tabelle_TechnP[[#This Row],[Spalte13]]*12</f>
        <v>0</v>
      </c>
      <c r="U130" s="496">
        <f>T130-S130</f>
        <v>0</v>
      </c>
      <c r="V130" s="41"/>
      <c r="W130" s="322"/>
      <c r="Y130" s="301"/>
      <c r="Z130" s="301"/>
      <c r="AA130" s="301"/>
      <c r="AB130" s="301"/>
      <c r="AC130" s="301"/>
      <c r="AD130" s="301"/>
      <c r="AE130" s="301"/>
      <c r="AF130" s="301"/>
      <c r="AG130" s="301"/>
      <c r="AH130" s="301"/>
      <c r="AI130" s="301"/>
      <c r="AJ130" s="301"/>
      <c r="AK130" s="301"/>
      <c r="AL130" s="301"/>
      <c r="AM130" s="301"/>
      <c r="AN130" s="301"/>
      <c r="AO130" s="301"/>
      <c r="AP130" s="301"/>
      <c r="AQ130" s="301"/>
      <c r="AR130" s="301"/>
      <c r="AS130" s="301"/>
      <c r="AT130" s="301"/>
      <c r="AU130" s="301"/>
      <c r="AV130" s="25"/>
    </row>
    <row r="131" spans="1:48" s="39" customFormat="1" ht="15" customHeight="1" x14ac:dyDescent="0.25">
      <c r="A131" s="39">
        <f t="shared" si="80"/>
        <v>83</v>
      </c>
      <c r="B131" s="88"/>
      <c r="C131" s="88"/>
      <c r="D131" s="205"/>
      <c r="E131" s="89"/>
      <c r="F131" s="475"/>
      <c r="G131" s="361"/>
      <c r="H131" s="131"/>
      <c r="I131" s="40">
        <f t="shared" ref="I131:I133" si="82">$I$14*J131</f>
        <v>0</v>
      </c>
      <c r="J131" s="89"/>
      <c r="K131" s="475"/>
      <c r="L131" s="475"/>
      <c r="M131" s="475"/>
      <c r="N131" s="475"/>
      <c r="O131" s="475"/>
      <c r="P131" s="475"/>
      <c r="Q131" s="476">
        <f t="shared" si="81"/>
        <v>0</v>
      </c>
      <c r="R131" s="320"/>
      <c r="S131" s="496">
        <f t="shared" ref="S131:S133" si="83">F131*12</f>
        <v>0</v>
      </c>
      <c r="T131" s="496">
        <f>Tabelle_TechnP[[#This Row],[Spalte13]]*12</f>
        <v>0</v>
      </c>
      <c r="U131" s="496">
        <f t="shared" ref="U131:U133" si="84">T131-S131</f>
        <v>0</v>
      </c>
      <c r="V131" s="41"/>
      <c r="W131" s="322"/>
      <c r="Y131" s="301"/>
      <c r="Z131" s="301"/>
      <c r="AA131" s="301"/>
      <c r="AB131" s="301"/>
      <c r="AC131" s="301"/>
      <c r="AD131" s="301"/>
      <c r="AE131" s="301"/>
      <c r="AF131" s="301"/>
      <c r="AG131" s="301"/>
      <c r="AH131" s="301"/>
      <c r="AI131" s="301"/>
      <c r="AJ131" s="301"/>
      <c r="AK131" s="301"/>
      <c r="AL131" s="301"/>
      <c r="AM131" s="301"/>
      <c r="AN131" s="301"/>
      <c r="AO131" s="301"/>
      <c r="AP131" s="301"/>
      <c r="AQ131" s="301"/>
      <c r="AR131" s="301"/>
      <c r="AS131" s="301"/>
      <c r="AT131" s="301"/>
      <c r="AU131" s="301"/>
      <c r="AV131" s="25"/>
    </row>
    <row r="132" spans="1:48" s="39" customFormat="1" ht="15" customHeight="1" x14ac:dyDescent="0.25">
      <c r="A132" s="39">
        <f t="shared" si="80"/>
        <v>84</v>
      </c>
      <c r="B132" s="88"/>
      <c r="C132" s="88"/>
      <c r="D132" s="205"/>
      <c r="E132" s="89"/>
      <c r="F132" s="475"/>
      <c r="G132" s="361"/>
      <c r="H132" s="131"/>
      <c r="I132" s="40">
        <f t="shared" si="82"/>
        <v>0</v>
      </c>
      <c r="J132" s="89"/>
      <c r="K132" s="475"/>
      <c r="L132" s="475"/>
      <c r="M132" s="475"/>
      <c r="N132" s="475"/>
      <c r="O132" s="475"/>
      <c r="P132" s="475"/>
      <c r="Q132" s="476">
        <f t="shared" si="81"/>
        <v>0</v>
      </c>
      <c r="R132" s="320"/>
      <c r="S132" s="496">
        <f t="shared" si="83"/>
        <v>0</v>
      </c>
      <c r="T132" s="496">
        <f>Tabelle_TechnP[[#This Row],[Spalte13]]*12</f>
        <v>0</v>
      </c>
      <c r="U132" s="496">
        <f t="shared" si="84"/>
        <v>0</v>
      </c>
      <c r="V132" s="41"/>
      <c r="W132" s="322"/>
      <c r="Y132" s="301"/>
      <c r="Z132" s="301"/>
      <c r="AA132" s="301"/>
      <c r="AB132" s="301"/>
      <c r="AC132" s="301"/>
      <c r="AD132" s="301"/>
      <c r="AE132" s="301"/>
      <c r="AF132" s="301"/>
      <c r="AG132" s="301"/>
      <c r="AH132" s="301"/>
      <c r="AI132" s="301"/>
      <c r="AJ132" s="301"/>
      <c r="AK132" s="301"/>
      <c r="AL132" s="301"/>
      <c r="AM132" s="301"/>
      <c r="AN132" s="301"/>
      <c r="AO132" s="301"/>
      <c r="AP132" s="301"/>
      <c r="AQ132" s="301"/>
      <c r="AR132" s="301"/>
      <c r="AS132" s="301"/>
      <c r="AT132" s="301"/>
      <c r="AU132" s="301"/>
      <c r="AV132" s="25"/>
    </row>
    <row r="133" spans="1:48" s="39" customFormat="1" ht="15" customHeight="1" thickBot="1" x14ac:dyDescent="0.3">
      <c r="A133" s="39">
        <f t="shared" si="80"/>
        <v>85</v>
      </c>
      <c r="B133" s="88"/>
      <c r="C133" s="88"/>
      <c r="D133" s="205"/>
      <c r="E133" s="89"/>
      <c r="F133" s="475"/>
      <c r="G133" s="361"/>
      <c r="H133" s="131"/>
      <c r="I133" s="40">
        <f t="shared" si="82"/>
        <v>0</v>
      </c>
      <c r="J133" s="89"/>
      <c r="K133" s="475"/>
      <c r="L133" s="475"/>
      <c r="M133" s="475"/>
      <c r="N133" s="475"/>
      <c r="O133" s="475"/>
      <c r="P133" s="475"/>
      <c r="Q133" s="476">
        <f t="shared" si="81"/>
        <v>0</v>
      </c>
      <c r="R133" s="320"/>
      <c r="S133" s="496">
        <f t="shared" si="83"/>
        <v>0</v>
      </c>
      <c r="T133" s="496">
        <f>Tabelle_TechnP[[#This Row],[Spalte13]]*12</f>
        <v>0</v>
      </c>
      <c r="U133" s="496">
        <f t="shared" si="84"/>
        <v>0</v>
      </c>
      <c r="V133" s="41"/>
      <c r="W133" s="322"/>
      <c r="Y133" s="301"/>
      <c r="Z133" s="301"/>
      <c r="AA133" s="301"/>
      <c r="AB133" s="301"/>
      <c r="AC133" s="301"/>
      <c r="AD133" s="301"/>
      <c r="AE133" s="301"/>
      <c r="AF133" s="301"/>
      <c r="AG133" s="301"/>
      <c r="AH133" s="301"/>
      <c r="AI133" s="301"/>
      <c r="AJ133" s="301"/>
      <c r="AK133" s="301"/>
      <c r="AL133" s="301"/>
      <c r="AM133" s="301"/>
      <c r="AN133" s="301"/>
      <c r="AO133" s="301"/>
      <c r="AP133" s="301"/>
      <c r="AQ133" s="301"/>
      <c r="AR133" s="301"/>
      <c r="AS133" s="301"/>
      <c r="AT133" s="301"/>
      <c r="AU133" s="301"/>
      <c r="AV133" s="25"/>
    </row>
    <row r="134" spans="1:48" ht="15" customHeight="1" thickBot="1" x14ac:dyDescent="0.3">
      <c r="A134" s="1212" t="s">
        <v>248</v>
      </c>
      <c r="B134" s="1213"/>
      <c r="C134" s="1213"/>
      <c r="D134" s="1214"/>
      <c r="E134" s="354">
        <f>SUM(E130:E133)</f>
        <v>0</v>
      </c>
      <c r="F134" s="478">
        <f>SUM(F130:F133)</f>
        <v>0</v>
      </c>
      <c r="G134" s="287"/>
      <c r="H134" s="355"/>
      <c r="I134" s="356"/>
      <c r="J134" s="354">
        <f>SUM(J130:J133)</f>
        <v>0</v>
      </c>
      <c r="K134" s="478">
        <f>SUM(K130:K133)</f>
        <v>0</v>
      </c>
      <c r="L134" s="478">
        <f t="shared" ref="L134:P134" si="85">SUM(L130:L133)</f>
        <v>0</v>
      </c>
      <c r="M134" s="478">
        <f t="shared" si="85"/>
        <v>0</v>
      </c>
      <c r="N134" s="478">
        <f t="shared" si="85"/>
        <v>0</v>
      </c>
      <c r="O134" s="478">
        <f t="shared" si="85"/>
        <v>0</v>
      </c>
      <c r="P134" s="478">
        <f t="shared" si="85"/>
        <v>0</v>
      </c>
      <c r="Q134" s="478">
        <f>SUM(Q130:Q133)</f>
        <v>0</v>
      </c>
      <c r="R134" s="287"/>
      <c r="S134" s="497">
        <f>SUM(S130:S133)</f>
        <v>0</v>
      </c>
      <c r="T134" s="497">
        <f>SUM(T130:T133)</f>
        <v>0</v>
      </c>
      <c r="U134" s="497">
        <f>SUM(U130:U133)</f>
        <v>0</v>
      </c>
      <c r="V134" s="338"/>
      <c r="W134" s="357" t="s">
        <v>344</v>
      </c>
      <c r="Y134" s="301"/>
      <c r="Z134" s="301"/>
      <c r="AA134" s="301"/>
      <c r="AB134" s="301"/>
      <c r="AC134" s="301"/>
      <c r="AD134" s="301"/>
      <c r="AE134" s="301"/>
      <c r="AF134" s="301"/>
      <c r="AG134" s="301"/>
      <c r="AH134" s="301"/>
      <c r="AI134" s="301"/>
      <c r="AJ134" s="301"/>
      <c r="AK134" s="301"/>
      <c r="AL134" s="301"/>
      <c r="AM134" s="301"/>
      <c r="AN134" s="301"/>
      <c r="AO134" s="301"/>
      <c r="AP134" s="301"/>
      <c r="AQ134" s="301"/>
      <c r="AR134" s="301"/>
      <c r="AS134" s="301"/>
      <c r="AT134" s="301"/>
      <c r="AU134" s="301"/>
    </row>
    <row r="135" spans="1:48" s="479" customFormat="1" ht="15" customHeight="1" x14ac:dyDescent="0.25">
      <c r="A135" s="483"/>
      <c r="B135" s="869"/>
      <c r="C135" s="483"/>
      <c r="D135" s="870"/>
      <c r="E135" s="863" t="s">
        <v>909</v>
      </c>
      <c r="F135" s="839" t="e">
        <f>F134/E134</f>
        <v>#DIV/0!</v>
      </c>
      <c r="G135" s="864"/>
      <c r="H135" s="865"/>
      <c r="I135" s="863" t="s">
        <v>909</v>
      </c>
      <c r="J135" s="839"/>
      <c r="K135" s="839" t="e">
        <f>K134/J134</f>
        <v>#DIV/0!</v>
      </c>
      <c r="L135" s="839" t="e">
        <f>L134/J134</f>
        <v>#DIV/0!</v>
      </c>
      <c r="M135" s="839" t="e">
        <f>M134/J134</f>
        <v>#DIV/0!</v>
      </c>
      <c r="N135" s="839" t="e">
        <f>N134/J134</f>
        <v>#DIV/0!</v>
      </c>
      <c r="O135" s="839" t="e">
        <f>O134/J134</f>
        <v>#DIV/0!</v>
      </c>
      <c r="P135" s="839" t="e">
        <f>P134/J134</f>
        <v>#DIV/0!</v>
      </c>
      <c r="Q135" s="839" t="e">
        <f>Q134/J134</f>
        <v>#DIV/0!</v>
      </c>
      <c r="R135" s="866"/>
      <c r="S135" s="867" t="e">
        <f>S134/E134</f>
        <v>#DIV/0!</v>
      </c>
      <c r="T135" s="867" t="e">
        <f>T134/J134</f>
        <v>#DIV/0!</v>
      </c>
      <c r="U135" s="500"/>
      <c r="V135" s="861"/>
      <c r="W135" s="494"/>
      <c r="Y135" s="868"/>
      <c r="Z135" s="868"/>
      <c r="AA135" s="868"/>
      <c r="AB135" s="868"/>
      <c r="AC135" s="868"/>
      <c r="AD135" s="868"/>
      <c r="AE135" s="868"/>
      <c r="AF135" s="868"/>
      <c r="AG135" s="868"/>
      <c r="AH135" s="868"/>
      <c r="AI135" s="868"/>
      <c r="AJ135" s="868"/>
      <c r="AK135" s="868"/>
      <c r="AL135" s="868"/>
      <c r="AM135" s="868"/>
      <c r="AN135" s="868"/>
      <c r="AO135" s="868"/>
      <c r="AP135" s="868"/>
      <c r="AQ135" s="868"/>
      <c r="AR135" s="868"/>
      <c r="AS135" s="868"/>
      <c r="AT135" s="868"/>
      <c r="AU135" s="868"/>
    </row>
    <row r="136" spans="1:48" s="426" customFormat="1" ht="15" customHeight="1" x14ac:dyDescent="0.25">
      <c r="A136" s="805" t="s">
        <v>677</v>
      </c>
      <c r="B136" s="806"/>
      <c r="C136" s="3"/>
      <c r="D136" s="359"/>
      <c r="E136" s="338"/>
      <c r="F136" s="483"/>
      <c r="G136" s="3"/>
      <c r="H136" s="3"/>
      <c r="I136" s="360"/>
      <c r="J136" s="359"/>
      <c r="K136" s="338"/>
      <c r="L136" s="338"/>
      <c r="M136" s="338"/>
      <c r="N136" s="338"/>
      <c r="O136" s="338"/>
      <c r="P136" s="861"/>
      <c r="Q136" s="338"/>
      <c r="R136" s="330"/>
      <c r="S136" s="500"/>
      <c r="T136" s="500"/>
      <c r="U136" s="500"/>
      <c r="V136" s="424"/>
      <c r="W136" s="425"/>
      <c r="Y136" s="427"/>
      <c r="Z136" s="427"/>
      <c r="AA136" s="427"/>
      <c r="AB136" s="427"/>
      <c r="AC136" s="427"/>
      <c r="AD136" s="427"/>
      <c r="AE136" s="427"/>
      <c r="AF136" s="427"/>
      <c r="AG136" s="427"/>
      <c r="AH136" s="427"/>
      <c r="AI136" s="427"/>
      <c r="AJ136" s="427"/>
      <c r="AK136" s="427"/>
      <c r="AL136" s="427"/>
      <c r="AM136" s="427"/>
      <c r="AN136" s="427"/>
      <c r="AO136" s="427"/>
      <c r="AP136" s="427"/>
      <c r="AQ136" s="427"/>
      <c r="AR136" s="427"/>
      <c r="AS136" s="427"/>
      <c r="AT136" s="427"/>
      <c r="AU136" s="427"/>
    </row>
    <row r="137" spans="1:48" s="426" customFormat="1" ht="15" customHeight="1" x14ac:dyDescent="0.25">
      <c r="A137" s="3"/>
      <c r="B137" s="358"/>
      <c r="C137" s="3"/>
      <c r="D137" s="932" t="s">
        <v>978</v>
      </c>
      <c r="E137" s="843" t="s">
        <v>981</v>
      </c>
      <c r="F137" s="483"/>
      <c r="G137" s="3"/>
      <c r="H137" s="3"/>
      <c r="I137" s="360"/>
      <c r="J137" s="359"/>
      <c r="K137" s="338"/>
      <c r="L137" s="338"/>
      <c r="M137" s="338"/>
      <c r="N137" s="338"/>
      <c r="O137" s="338"/>
      <c r="P137" s="861"/>
      <c r="Q137" s="338"/>
      <c r="R137" s="330"/>
      <c r="S137" s="500"/>
      <c r="T137" s="500"/>
      <c r="U137" s="500"/>
      <c r="V137" s="424"/>
      <c r="W137" s="425"/>
      <c r="Y137" s="427"/>
      <c r="Z137" s="427"/>
      <c r="AA137" s="427"/>
      <c r="AB137" s="427"/>
      <c r="AC137" s="427"/>
      <c r="AD137" s="427"/>
      <c r="AE137" s="427"/>
      <c r="AF137" s="427"/>
      <c r="AG137" s="427"/>
      <c r="AH137" s="427"/>
      <c r="AI137" s="427"/>
      <c r="AJ137" s="427"/>
      <c r="AK137" s="427"/>
      <c r="AL137" s="427"/>
      <c r="AM137" s="427"/>
      <c r="AN137" s="427"/>
      <c r="AO137" s="427"/>
      <c r="AP137" s="427"/>
      <c r="AQ137" s="427"/>
      <c r="AR137" s="427"/>
      <c r="AS137" s="427"/>
      <c r="AT137" s="427"/>
      <c r="AU137" s="427"/>
    </row>
    <row r="138" spans="1:48" s="426" customFormat="1" ht="15" customHeight="1" x14ac:dyDescent="0.25">
      <c r="A138" s="2" t="s">
        <v>99</v>
      </c>
      <c r="B138" s="343"/>
      <c r="C138" s="845" t="s">
        <v>979</v>
      </c>
      <c r="D138" s="844" t="s">
        <v>982</v>
      </c>
      <c r="E138" s="844" t="s">
        <v>983</v>
      </c>
      <c r="F138" s="479"/>
      <c r="G138" s="27"/>
      <c r="H138" s="25"/>
      <c r="I138" s="25"/>
      <c r="J138" s="25"/>
      <c r="K138" s="339"/>
      <c r="L138" s="339"/>
      <c r="M138" s="339"/>
      <c r="N138" s="339"/>
      <c r="O138" s="339"/>
      <c r="P138" s="480"/>
      <c r="Q138" s="339"/>
      <c r="R138" s="329"/>
      <c r="S138" s="498"/>
      <c r="T138" s="498"/>
      <c r="U138" s="498"/>
      <c r="V138" s="428"/>
      <c r="W138" s="425"/>
      <c r="Y138" s="427"/>
      <c r="Z138" s="427"/>
      <c r="AA138" s="427"/>
      <c r="AB138" s="427"/>
      <c r="AC138" s="427"/>
      <c r="AD138" s="427"/>
      <c r="AE138" s="427"/>
      <c r="AF138" s="427"/>
      <c r="AG138" s="427"/>
      <c r="AH138" s="427"/>
      <c r="AI138" s="427"/>
      <c r="AJ138" s="427"/>
      <c r="AK138" s="427"/>
      <c r="AL138" s="427"/>
      <c r="AM138" s="427"/>
      <c r="AN138" s="427"/>
      <c r="AO138" s="427"/>
      <c r="AP138" s="427"/>
      <c r="AQ138" s="427"/>
      <c r="AR138" s="427"/>
      <c r="AS138" s="427"/>
      <c r="AT138" s="427"/>
      <c r="AU138" s="427"/>
    </row>
    <row r="139" spans="1:48" s="429" customFormat="1" ht="15" customHeight="1" x14ac:dyDescent="0.25">
      <c r="A139" s="39">
        <f t="shared" ref="A139:A141" si="86">ROW()-53</f>
        <v>86</v>
      </c>
      <c r="B139" s="88"/>
      <c r="C139" s="88"/>
      <c r="D139" s="205"/>
      <c r="E139" s="89"/>
      <c r="F139" s="475"/>
      <c r="G139" s="361"/>
      <c r="H139" s="131"/>
      <c r="I139" s="40">
        <f>$I$14*J139</f>
        <v>0</v>
      </c>
      <c r="J139" s="89"/>
      <c r="K139" s="475"/>
      <c r="L139" s="475"/>
      <c r="M139" s="475"/>
      <c r="N139" s="475"/>
      <c r="O139" s="475"/>
      <c r="P139" s="475"/>
      <c r="Q139" s="476">
        <f t="shared" ref="Q139:Q141" si="87">(((K139+M139)*12+O139+P139)*(1+$Q$9)+((L139+N139)*12))/12</f>
        <v>0</v>
      </c>
      <c r="R139" s="320"/>
      <c r="S139" s="496">
        <f>F139*12</f>
        <v>0</v>
      </c>
      <c r="T139" s="496">
        <f>Tabelle_QM[[#This Row],[Spalte13]]*12</f>
        <v>0</v>
      </c>
      <c r="U139" s="496">
        <f>T139-S139</f>
        <v>0</v>
      </c>
      <c r="V139" s="430"/>
      <c r="W139" s="425"/>
      <c r="Y139" s="427"/>
      <c r="Z139" s="427"/>
      <c r="AA139" s="427"/>
      <c r="AB139" s="427"/>
      <c r="AC139" s="427"/>
      <c r="AD139" s="427"/>
      <c r="AE139" s="427"/>
      <c r="AF139" s="427"/>
      <c r="AG139" s="427"/>
      <c r="AH139" s="427"/>
      <c r="AI139" s="427"/>
      <c r="AJ139" s="427"/>
      <c r="AK139" s="427"/>
      <c r="AL139" s="427"/>
      <c r="AM139" s="427"/>
      <c r="AN139" s="427"/>
      <c r="AO139" s="427"/>
      <c r="AP139" s="427"/>
      <c r="AQ139" s="427"/>
      <c r="AR139" s="427"/>
      <c r="AS139" s="427"/>
      <c r="AT139" s="427"/>
      <c r="AU139" s="427"/>
      <c r="AV139" s="426"/>
    </row>
    <row r="140" spans="1:48" s="429" customFormat="1" ht="15" customHeight="1" x14ac:dyDescent="0.25">
      <c r="A140" s="39">
        <f t="shared" si="86"/>
        <v>87</v>
      </c>
      <c r="B140" s="88"/>
      <c r="C140" s="88"/>
      <c r="D140" s="205"/>
      <c r="E140" s="89"/>
      <c r="F140" s="475"/>
      <c r="G140" s="361"/>
      <c r="H140" s="131"/>
      <c r="I140" s="40">
        <f t="shared" ref="I140:I141" si="88">$I$14*J140</f>
        <v>0</v>
      </c>
      <c r="J140" s="89"/>
      <c r="K140" s="475"/>
      <c r="L140" s="475"/>
      <c r="M140" s="475"/>
      <c r="N140" s="475"/>
      <c r="O140" s="475"/>
      <c r="P140" s="475"/>
      <c r="Q140" s="476">
        <f t="shared" si="87"/>
        <v>0</v>
      </c>
      <c r="R140" s="320"/>
      <c r="S140" s="496">
        <f t="shared" ref="S140:S141" si="89">F140*12</f>
        <v>0</v>
      </c>
      <c r="T140" s="496">
        <f>Tabelle_QM[[#This Row],[Spalte13]]*12</f>
        <v>0</v>
      </c>
      <c r="U140" s="496">
        <f t="shared" ref="U140:U141" si="90">T140-S140</f>
        <v>0</v>
      </c>
      <c r="V140" s="430"/>
      <c r="W140" s="425"/>
      <c r="Y140" s="427"/>
      <c r="Z140" s="427"/>
      <c r="AA140" s="427"/>
      <c r="AB140" s="427"/>
      <c r="AC140" s="427"/>
      <c r="AD140" s="427"/>
      <c r="AE140" s="427"/>
      <c r="AF140" s="427"/>
      <c r="AG140" s="427"/>
      <c r="AH140" s="427"/>
      <c r="AI140" s="427"/>
      <c r="AJ140" s="427"/>
      <c r="AK140" s="427"/>
      <c r="AL140" s="427"/>
      <c r="AM140" s="427"/>
      <c r="AN140" s="427"/>
      <c r="AO140" s="427"/>
      <c r="AP140" s="427"/>
      <c r="AQ140" s="427"/>
      <c r="AR140" s="427"/>
      <c r="AS140" s="427"/>
      <c r="AT140" s="427"/>
      <c r="AU140" s="427"/>
      <c r="AV140" s="426"/>
    </row>
    <row r="141" spans="1:48" s="429" customFormat="1" ht="15" customHeight="1" thickBot="1" x14ac:dyDescent="0.3">
      <c r="A141" s="39">
        <f t="shared" si="86"/>
        <v>88</v>
      </c>
      <c r="B141" s="88"/>
      <c r="C141" s="88"/>
      <c r="D141" s="205"/>
      <c r="E141" s="89"/>
      <c r="F141" s="475"/>
      <c r="G141" s="361"/>
      <c r="H141" s="131"/>
      <c r="I141" s="40">
        <f t="shared" si="88"/>
        <v>0</v>
      </c>
      <c r="J141" s="89"/>
      <c r="K141" s="475"/>
      <c r="L141" s="475"/>
      <c r="M141" s="475"/>
      <c r="N141" s="475"/>
      <c r="O141" s="475"/>
      <c r="P141" s="475"/>
      <c r="Q141" s="476">
        <f t="shared" si="87"/>
        <v>0</v>
      </c>
      <c r="R141" s="320"/>
      <c r="S141" s="496">
        <f t="shared" si="89"/>
        <v>0</v>
      </c>
      <c r="T141" s="496">
        <f>Tabelle_QM[[#This Row],[Spalte13]]*12</f>
        <v>0</v>
      </c>
      <c r="U141" s="496">
        <f t="shared" si="90"/>
        <v>0</v>
      </c>
      <c r="V141" s="430"/>
      <c r="W141" s="425"/>
      <c r="Y141" s="427"/>
      <c r="Z141" s="427"/>
      <c r="AA141" s="427"/>
      <c r="AB141" s="427"/>
      <c r="AC141" s="427"/>
      <c r="AD141" s="427"/>
      <c r="AE141" s="427"/>
      <c r="AF141" s="427"/>
      <c r="AG141" s="427"/>
      <c r="AH141" s="427"/>
      <c r="AI141" s="427"/>
      <c r="AJ141" s="427"/>
      <c r="AK141" s="427"/>
      <c r="AL141" s="427"/>
      <c r="AM141" s="427"/>
      <c r="AN141" s="427"/>
      <c r="AO141" s="427"/>
      <c r="AP141" s="427"/>
      <c r="AQ141" s="427"/>
      <c r="AR141" s="427"/>
      <c r="AS141" s="427"/>
      <c r="AT141" s="427"/>
      <c r="AU141" s="427"/>
      <c r="AV141" s="426"/>
    </row>
    <row r="142" spans="1:48" s="426" customFormat="1" ht="15" customHeight="1" thickBot="1" x14ac:dyDescent="0.3">
      <c r="A142" s="1212" t="s">
        <v>247</v>
      </c>
      <c r="B142" s="1213"/>
      <c r="C142" s="1213"/>
      <c r="D142" s="1214"/>
      <c r="E142" s="354">
        <f>SUM(E139:E141)</f>
        <v>0</v>
      </c>
      <c r="F142" s="478">
        <f>SUM(F139:F141)</f>
        <v>0</v>
      </c>
      <c r="G142" s="287"/>
      <c r="H142" s="355"/>
      <c r="I142" s="356"/>
      <c r="J142" s="354">
        <f>SUM(J139:J141)</f>
        <v>0</v>
      </c>
      <c r="K142" s="478">
        <f>SUM(K139:K141)</f>
        <v>0</v>
      </c>
      <c r="L142" s="478">
        <f t="shared" ref="L142:P142" si="91">SUM(L139:L141)</f>
        <v>0</v>
      </c>
      <c r="M142" s="478">
        <f t="shared" si="91"/>
        <v>0</v>
      </c>
      <c r="N142" s="478">
        <f t="shared" si="91"/>
        <v>0</v>
      </c>
      <c r="O142" s="478">
        <f t="shared" si="91"/>
        <v>0</v>
      </c>
      <c r="P142" s="478">
        <f t="shared" si="91"/>
        <v>0</v>
      </c>
      <c r="Q142" s="478">
        <f>SUM(Q139:Q141)</f>
        <v>0</v>
      </c>
      <c r="R142" s="287"/>
      <c r="S142" s="497">
        <f>SUM(S139:S141)</f>
        <v>0</v>
      </c>
      <c r="T142" s="497">
        <f>SUM(T139:T141)</f>
        <v>0</v>
      </c>
      <c r="U142" s="497">
        <f>SUM(U139:U141)</f>
        <v>0</v>
      </c>
      <c r="V142" s="424"/>
      <c r="W142" s="431"/>
      <c r="Y142" s="427"/>
      <c r="Z142" s="427"/>
      <c r="AA142" s="427"/>
      <c r="AB142" s="427"/>
      <c r="AC142" s="427"/>
      <c r="AD142" s="427"/>
      <c r="AE142" s="427"/>
      <c r="AF142" s="427"/>
      <c r="AG142" s="427"/>
      <c r="AH142" s="427"/>
      <c r="AI142" s="427"/>
      <c r="AJ142" s="427"/>
      <c r="AK142" s="427"/>
      <c r="AL142" s="427"/>
      <c r="AM142" s="427"/>
      <c r="AN142" s="427"/>
      <c r="AO142" s="427"/>
      <c r="AP142" s="427"/>
      <c r="AQ142" s="427"/>
      <c r="AR142" s="427"/>
      <c r="AS142" s="427"/>
      <c r="AT142" s="427"/>
      <c r="AU142" s="427"/>
    </row>
    <row r="143" spans="1:48" s="871" customFormat="1" ht="15" customHeight="1" x14ac:dyDescent="0.25">
      <c r="A143" s="479"/>
      <c r="B143" s="862"/>
      <c r="C143" s="479"/>
      <c r="D143" s="479"/>
      <c r="E143" s="863" t="s">
        <v>909</v>
      </c>
      <c r="F143" s="839" t="e">
        <f>F142/E142</f>
        <v>#DIV/0!</v>
      </c>
      <c r="G143" s="864"/>
      <c r="H143" s="865"/>
      <c r="I143" s="863" t="s">
        <v>909</v>
      </c>
      <c r="J143" s="839"/>
      <c r="K143" s="839" t="e">
        <f>K142/J142</f>
        <v>#DIV/0!</v>
      </c>
      <c r="L143" s="839" t="e">
        <f>L142/J142</f>
        <v>#DIV/0!</v>
      </c>
      <c r="M143" s="839" t="e">
        <f>M142/J142</f>
        <v>#DIV/0!</v>
      </c>
      <c r="N143" s="839" t="e">
        <f>N142/J142</f>
        <v>#DIV/0!</v>
      </c>
      <c r="O143" s="839" t="e">
        <f>O142/J142</f>
        <v>#DIV/0!</v>
      </c>
      <c r="P143" s="839" t="e">
        <f>P142/J142</f>
        <v>#DIV/0!</v>
      </c>
      <c r="Q143" s="839" t="e">
        <f>Q142/J142</f>
        <v>#DIV/0!</v>
      </c>
      <c r="R143" s="866"/>
      <c r="S143" s="867" t="e">
        <f>S142/E142</f>
        <v>#DIV/0!</v>
      </c>
      <c r="T143" s="867" t="e">
        <f>T142/J142</f>
        <v>#DIV/0!</v>
      </c>
      <c r="U143" s="494"/>
      <c r="W143" s="872"/>
      <c r="Y143" s="873"/>
      <c r="Z143" s="873"/>
      <c r="AA143" s="873"/>
      <c r="AB143" s="873"/>
      <c r="AC143" s="873"/>
      <c r="AD143" s="873"/>
      <c r="AE143" s="873"/>
      <c r="AF143" s="873"/>
      <c r="AG143" s="873"/>
      <c r="AH143" s="873"/>
      <c r="AI143" s="873"/>
      <c r="AJ143" s="873"/>
      <c r="AK143" s="873"/>
      <c r="AL143" s="873"/>
      <c r="AM143" s="873"/>
      <c r="AN143" s="873"/>
      <c r="AO143" s="873"/>
      <c r="AP143" s="873"/>
      <c r="AQ143" s="873"/>
      <c r="AR143" s="873"/>
      <c r="AS143" s="873"/>
      <c r="AT143" s="873"/>
      <c r="AU143" s="873"/>
    </row>
    <row r="144" spans="1:48" s="426" customFormat="1" ht="15" customHeight="1" x14ac:dyDescent="0.25">
      <c r="A144" s="2" t="s">
        <v>678</v>
      </c>
      <c r="B144" s="343"/>
      <c r="C144" s="842"/>
      <c r="D144" s="25"/>
      <c r="E144" s="25"/>
      <c r="F144" s="479"/>
      <c r="G144" s="27"/>
      <c r="H144" s="25"/>
      <c r="I144" s="25"/>
      <c r="J144" s="25"/>
      <c r="K144" s="339"/>
      <c r="L144" s="339"/>
      <c r="M144" s="339"/>
      <c r="N144" s="339"/>
      <c r="O144" s="339"/>
      <c r="P144" s="480"/>
      <c r="Q144" s="339"/>
      <c r="R144" s="329"/>
      <c r="S144" s="498"/>
      <c r="T144" s="498"/>
      <c r="U144" s="498"/>
      <c r="V144" s="428"/>
      <c r="W144" s="425"/>
      <c r="Y144" s="427"/>
      <c r="Z144" s="427"/>
      <c r="AA144" s="427"/>
      <c r="AB144" s="427"/>
      <c r="AC144" s="427"/>
      <c r="AD144" s="427"/>
      <c r="AE144" s="427"/>
      <c r="AF144" s="427"/>
      <c r="AG144" s="427"/>
      <c r="AH144" s="427"/>
      <c r="AI144" s="427"/>
      <c r="AJ144" s="427"/>
      <c r="AK144" s="427"/>
      <c r="AL144" s="427"/>
      <c r="AM144" s="427"/>
      <c r="AN144" s="427"/>
      <c r="AO144" s="427"/>
      <c r="AP144" s="427"/>
      <c r="AQ144" s="427"/>
      <c r="AR144" s="427"/>
      <c r="AS144" s="427"/>
      <c r="AT144" s="427"/>
      <c r="AU144" s="427"/>
    </row>
    <row r="145" spans="1:48" s="429" customFormat="1" ht="15" customHeight="1" x14ac:dyDescent="0.25">
      <c r="A145" s="39">
        <f t="shared" ref="A145:A147" si="92">ROW()-56</f>
        <v>89</v>
      </c>
      <c r="B145" s="88"/>
      <c r="C145" s="88"/>
      <c r="D145" s="205"/>
      <c r="E145" s="89"/>
      <c r="F145" s="475"/>
      <c r="G145" s="361"/>
      <c r="H145" s="131"/>
      <c r="I145" s="40">
        <f>$I$14*J145</f>
        <v>0</v>
      </c>
      <c r="J145" s="89"/>
      <c r="K145" s="475"/>
      <c r="L145" s="475"/>
      <c r="M145" s="475"/>
      <c r="N145" s="475"/>
      <c r="O145" s="475"/>
      <c r="P145" s="475"/>
      <c r="Q145" s="476">
        <f t="shared" ref="Q145:Q147" si="93">(((K145+M145)*12+O145+P145)*(1+$Q$9)+((L145+N145)*12))/12</f>
        <v>0</v>
      </c>
      <c r="R145" s="320"/>
      <c r="S145" s="496">
        <f>F145*12</f>
        <v>0</v>
      </c>
      <c r="T145" s="496">
        <f>Tabelle_QM23[[#This Row],[Spalte13]]*12</f>
        <v>0</v>
      </c>
      <c r="U145" s="496">
        <f>T145-S145</f>
        <v>0</v>
      </c>
      <c r="V145" s="430"/>
      <c r="W145" s="425"/>
      <c r="Y145" s="427"/>
      <c r="Z145" s="427"/>
      <c r="AA145" s="427"/>
      <c r="AB145" s="427"/>
      <c r="AC145" s="427"/>
      <c r="AD145" s="427"/>
      <c r="AE145" s="427"/>
      <c r="AF145" s="427"/>
      <c r="AG145" s="427"/>
      <c r="AH145" s="427"/>
      <c r="AI145" s="427"/>
      <c r="AJ145" s="427"/>
      <c r="AK145" s="427"/>
      <c r="AL145" s="427"/>
      <c r="AM145" s="427"/>
      <c r="AN145" s="427"/>
      <c r="AO145" s="427"/>
      <c r="AP145" s="427"/>
      <c r="AQ145" s="427"/>
      <c r="AR145" s="427"/>
      <c r="AS145" s="427"/>
      <c r="AT145" s="427"/>
      <c r="AU145" s="427"/>
      <c r="AV145" s="426"/>
    </row>
    <row r="146" spans="1:48" s="429" customFormat="1" ht="15" customHeight="1" x14ac:dyDescent="0.25">
      <c r="A146" s="39">
        <f t="shared" si="92"/>
        <v>90</v>
      </c>
      <c r="B146" s="88"/>
      <c r="C146" s="88"/>
      <c r="D146" s="205"/>
      <c r="E146" s="89"/>
      <c r="F146" s="475"/>
      <c r="G146" s="361"/>
      <c r="H146" s="131"/>
      <c r="I146" s="40">
        <f t="shared" ref="I146:I147" si="94">$I$14*J146</f>
        <v>0</v>
      </c>
      <c r="J146" s="89"/>
      <c r="K146" s="475"/>
      <c r="L146" s="475"/>
      <c r="M146" s="475"/>
      <c r="N146" s="475"/>
      <c r="O146" s="475"/>
      <c r="P146" s="475"/>
      <c r="Q146" s="476">
        <f t="shared" si="93"/>
        <v>0</v>
      </c>
      <c r="R146" s="320"/>
      <c r="S146" s="496">
        <f>F146*12</f>
        <v>0</v>
      </c>
      <c r="T146" s="496">
        <f>Tabelle_QM23[[#This Row],[Spalte13]]*12</f>
        <v>0</v>
      </c>
      <c r="U146" s="496">
        <f t="shared" ref="U146:U147" si="95">T146-S146</f>
        <v>0</v>
      </c>
      <c r="V146" s="430"/>
      <c r="W146" s="425"/>
      <c r="Y146" s="427"/>
      <c r="Z146" s="427"/>
      <c r="AA146" s="427"/>
      <c r="AB146" s="427"/>
      <c r="AC146" s="427"/>
      <c r="AD146" s="427"/>
      <c r="AE146" s="427"/>
      <c r="AF146" s="427"/>
      <c r="AG146" s="427"/>
      <c r="AH146" s="427"/>
      <c r="AI146" s="427"/>
      <c r="AJ146" s="427"/>
      <c r="AK146" s="427"/>
      <c r="AL146" s="427"/>
      <c r="AM146" s="427"/>
      <c r="AN146" s="427"/>
      <c r="AO146" s="427"/>
      <c r="AP146" s="427"/>
      <c r="AQ146" s="427"/>
      <c r="AR146" s="427"/>
      <c r="AS146" s="427"/>
      <c r="AT146" s="427"/>
      <c r="AU146" s="427"/>
      <c r="AV146" s="426"/>
    </row>
    <row r="147" spans="1:48" s="429" customFormat="1" ht="15" customHeight="1" thickBot="1" x14ac:dyDescent="0.3">
      <c r="A147" s="39">
        <f t="shared" si="92"/>
        <v>91</v>
      </c>
      <c r="B147" s="88"/>
      <c r="C147" s="88"/>
      <c r="D147" s="205"/>
      <c r="E147" s="89"/>
      <c r="F147" s="475"/>
      <c r="G147" s="361"/>
      <c r="H147" s="131"/>
      <c r="I147" s="40">
        <f t="shared" si="94"/>
        <v>0</v>
      </c>
      <c r="J147" s="89"/>
      <c r="K147" s="475"/>
      <c r="L147" s="475"/>
      <c r="M147" s="475"/>
      <c r="N147" s="475"/>
      <c r="O147" s="475"/>
      <c r="P147" s="475"/>
      <c r="Q147" s="476">
        <f t="shared" si="93"/>
        <v>0</v>
      </c>
      <c r="R147" s="320"/>
      <c r="S147" s="496">
        <f t="shared" ref="S147" si="96">F147*12</f>
        <v>0</v>
      </c>
      <c r="T147" s="496">
        <f>Tabelle_QM23[[#This Row],[Spalte13]]*12</f>
        <v>0</v>
      </c>
      <c r="U147" s="496">
        <f t="shared" si="95"/>
        <v>0</v>
      </c>
      <c r="V147" s="430"/>
      <c r="W147" s="425"/>
      <c r="Y147" s="427"/>
      <c r="Z147" s="427"/>
      <c r="AA147" s="427"/>
      <c r="AB147" s="427"/>
      <c r="AC147" s="427"/>
      <c r="AD147" s="427"/>
      <c r="AE147" s="427"/>
      <c r="AF147" s="427"/>
      <c r="AG147" s="427"/>
      <c r="AH147" s="427"/>
      <c r="AI147" s="427"/>
      <c r="AJ147" s="427"/>
      <c r="AK147" s="427"/>
      <c r="AL147" s="427"/>
      <c r="AM147" s="427"/>
      <c r="AN147" s="427"/>
      <c r="AO147" s="427"/>
      <c r="AP147" s="427"/>
      <c r="AQ147" s="427"/>
      <c r="AR147" s="427"/>
      <c r="AS147" s="427"/>
      <c r="AT147" s="427"/>
      <c r="AU147" s="427"/>
      <c r="AV147" s="426"/>
    </row>
    <row r="148" spans="1:48" s="426" customFormat="1" ht="15" customHeight="1" thickBot="1" x14ac:dyDescent="0.3">
      <c r="A148" s="1212" t="s">
        <v>679</v>
      </c>
      <c r="B148" s="1213"/>
      <c r="C148" s="1213"/>
      <c r="D148" s="1214"/>
      <c r="E148" s="354">
        <f>SUM(E145:E147)</f>
        <v>0</v>
      </c>
      <c r="F148" s="478">
        <f>SUM(F145:F147)</f>
        <v>0</v>
      </c>
      <c r="G148" s="287"/>
      <c r="H148" s="355"/>
      <c r="I148" s="356"/>
      <c r="J148" s="354">
        <f>SUM(J145:J147)</f>
        <v>0</v>
      </c>
      <c r="K148" s="478">
        <f>SUM(K145:K147)</f>
        <v>0</v>
      </c>
      <c r="L148" s="478">
        <f t="shared" ref="L148" si="97">SUM(L145:L147)</f>
        <v>0</v>
      </c>
      <c r="M148" s="478">
        <f t="shared" ref="M148" si="98">SUM(M145:M147)</f>
        <v>0</v>
      </c>
      <c r="N148" s="478">
        <f t="shared" ref="N148" si="99">SUM(N145:N147)</f>
        <v>0</v>
      </c>
      <c r="O148" s="478">
        <f t="shared" ref="O148" si="100">SUM(O145:O147)</f>
        <v>0</v>
      </c>
      <c r="P148" s="478">
        <f t="shared" ref="P148" si="101">SUM(P145:P147)</f>
        <v>0</v>
      </c>
      <c r="Q148" s="478">
        <f>SUM(Q145:Q147)</f>
        <v>0</v>
      </c>
      <c r="R148" s="287"/>
      <c r="S148" s="497">
        <f>SUM(S145:S147)</f>
        <v>0</v>
      </c>
      <c r="T148" s="497">
        <f>SUM(T145:T147)</f>
        <v>0</v>
      </c>
      <c r="U148" s="497">
        <f>SUM(U145:U147)</f>
        <v>0</v>
      </c>
      <c r="V148" s="424"/>
      <c r="W148" s="431"/>
      <c r="Y148" s="427"/>
      <c r="Z148" s="427"/>
      <c r="AA148" s="427"/>
      <c r="AB148" s="427"/>
      <c r="AC148" s="427"/>
      <c r="AD148" s="427"/>
      <c r="AE148" s="427"/>
      <c r="AF148" s="427"/>
      <c r="AG148" s="427"/>
      <c r="AH148" s="427"/>
      <c r="AI148" s="427"/>
      <c r="AJ148" s="427"/>
      <c r="AK148" s="427"/>
      <c r="AL148" s="427"/>
      <c r="AM148" s="427"/>
      <c r="AN148" s="427"/>
      <c r="AO148" s="427"/>
      <c r="AP148" s="427"/>
      <c r="AQ148" s="427"/>
      <c r="AR148" s="427"/>
      <c r="AS148" s="427"/>
      <c r="AT148" s="427"/>
      <c r="AU148" s="427"/>
    </row>
    <row r="149" spans="1:48" s="479" customFormat="1" ht="15" customHeight="1" x14ac:dyDescent="0.25">
      <c r="B149" s="862"/>
      <c r="E149" s="863" t="s">
        <v>909</v>
      </c>
      <c r="F149" s="839" t="e">
        <f>F148/E148</f>
        <v>#DIV/0!</v>
      </c>
      <c r="G149" s="864"/>
      <c r="H149" s="865"/>
      <c r="I149" s="863" t="s">
        <v>909</v>
      </c>
      <c r="J149" s="839"/>
      <c r="K149" s="839" t="e">
        <f>K148/J148</f>
        <v>#DIV/0!</v>
      </c>
      <c r="L149" s="839" t="e">
        <f>L148/J148</f>
        <v>#DIV/0!</v>
      </c>
      <c r="M149" s="839" t="e">
        <f>M148/J148</f>
        <v>#DIV/0!</v>
      </c>
      <c r="N149" s="839" t="e">
        <f>N148/J148</f>
        <v>#DIV/0!</v>
      </c>
      <c r="O149" s="839" t="e">
        <f>O148/J148</f>
        <v>#DIV/0!</v>
      </c>
      <c r="P149" s="839" t="e">
        <f>P148/J148</f>
        <v>#DIV/0!</v>
      </c>
      <c r="Q149" s="839" t="e">
        <f>Q148/J148</f>
        <v>#DIV/0!</v>
      </c>
      <c r="R149" s="866"/>
      <c r="S149" s="867" t="e">
        <f>S148/E148</f>
        <v>#DIV/0!</v>
      </c>
      <c r="T149" s="867" t="e">
        <f>T148/J148</f>
        <v>#DIV/0!</v>
      </c>
      <c r="U149" s="494"/>
      <c r="W149" s="494"/>
      <c r="Y149" s="868"/>
      <c r="Z149" s="868"/>
      <c r="AA149" s="868"/>
      <c r="AB149" s="868"/>
      <c r="AC149" s="868"/>
      <c r="AD149" s="868"/>
      <c r="AE149" s="868"/>
      <c r="AF149" s="868"/>
      <c r="AG149" s="868"/>
      <c r="AH149" s="868"/>
      <c r="AI149" s="868"/>
      <c r="AJ149" s="868"/>
      <c r="AK149" s="868"/>
      <c r="AL149" s="868"/>
      <c r="AM149" s="868"/>
      <c r="AN149" s="868"/>
      <c r="AO149" s="868"/>
      <c r="AP149" s="868"/>
      <c r="AQ149" s="868"/>
      <c r="AR149" s="868"/>
      <c r="AS149" s="868"/>
      <c r="AT149" s="868"/>
      <c r="AU149" s="868"/>
    </row>
    <row r="150" spans="1:48" ht="15" customHeight="1" x14ac:dyDescent="0.25">
      <c r="A150" s="2" t="s">
        <v>68</v>
      </c>
      <c r="K150" s="339"/>
      <c r="L150" s="339"/>
      <c r="M150" s="339"/>
      <c r="N150" s="339"/>
      <c r="O150" s="339"/>
      <c r="P150" s="480"/>
      <c r="Q150" s="339"/>
      <c r="R150" s="329"/>
      <c r="S150" s="498"/>
      <c r="T150" s="498"/>
      <c r="U150" s="498"/>
      <c r="V150" s="339"/>
      <c r="W150" s="322"/>
      <c r="Y150" s="301"/>
      <c r="Z150" s="301"/>
      <c r="AA150" s="301"/>
      <c r="AB150" s="301"/>
      <c r="AC150" s="301"/>
      <c r="AD150" s="301"/>
      <c r="AE150" s="301"/>
      <c r="AF150" s="301"/>
      <c r="AG150" s="301"/>
      <c r="AH150" s="301"/>
      <c r="AI150" s="301"/>
      <c r="AJ150" s="301"/>
      <c r="AK150" s="301"/>
      <c r="AL150" s="301"/>
      <c r="AM150" s="301"/>
      <c r="AN150" s="301"/>
      <c r="AO150" s="301"/>
      <c r="AP150" s="301"/>
      <c r="AQ150" s="301"/>
      <c r="AR150" s="301"/>
      <c r="AS150" s="301"/>
      <c r="AT150" s="301"/>
      <c r="AU150" s="301"/>
    </row>
    <row r="151" spans="1:48" s="39" customFormat="1" ht="15" customHeight="1" x14ac:dyDescent="0.25">
      <c r="A151" s="39">
        <f t="shared" ref="A151:A159" si="102">ROW()-59</f>
        <v>92</v>
      </c>
      <c r="B151" s="88"/>
      <c r="C151" s="88"/>
      <c r="D151" s="205"/>
      <c r="E151" s="89"/>
      <c r="F151" s="475"/>
      <c r="G151" s="361"/>
      <c r="H151" s="131"/>
      <c r="I151" s="40">
        <f t="shared" ref="I151:I159" si="103">$I$14*J151</f>
        <v>0</v>
      </c>
      <c r="J151" s="89"/>
      <c r="K151" s="475"/>
      <c r="L151" s="475"/>
      <c r="M151" s="475"/>
      <c r="N151" s="475"/>
      <c r="O151" s="475"/>
      <c r="P151" s="475"/>
      <c r="Q151" s="476">
        <f t="shared" ref="Q151:Q159" si="104">(((K151+M151)*12+O151+P151)*(1+$Q$9)+((L151+N151)*12))/12</f>
        <v>0</v>
      </c>
      <c r="R151" s="320"/>
      <c r="S151" s="496">
        <f t="shared" ref="S151" si="105">F151*12</f>
        <v>0</v>
      </c>
      <c r="T151" s="496">
        <f>Tabelle_SonstP[[#This Row],[Spalte13]]*12</f>
        <v>0</v>
      </c>
      <c r="U151" s="496">
        <f t="shared" ref="U151:U159" si="106">T151-S151</f>
        <v>0</v>
      </c>
      <c r="V151" s="41"/>
      <c r="W151" s="322"/>
      <c r="Y151" s="301"/>
      <c r="Z151" s="301"/>
      <c r="AA151" s="301"/>
      <c r="AB151" s="301"/>
      <c r="AC151" s="301"/>
      <c r="AD151" s="301"/>
      <c r="AE151" s="301"/>
      <c r="AF151" s="301"/>
      <c r="AG151" s="301"/>
      <c r="AH151" s="301"/>
      <c r="AI151" s="301"/>
      <c r="AJ151" s="301"/>
      <c r="AK151" s="301"/>
      <c r="AL151" s="301"/>
      <c r="AM151" s="301"/>
      <c r="AN151" s="301"/>
      <c r="AO151" s="301"/>
      <c r="AP151" s="301"/>
      <c r="AQ151" s="301"/>
      <c r="AR151" s="301"/>
      <c r="AS151" s="301"/>
      <c r="AT151" s="301"/>
      <c r="AU151" s="301"/>
      <c r="AV151" s="25"/>
    </row>
    <row r="152" spans="1:48" s="39" customFormat="1" ht="15" customHeight="1" x14ac:dyDescent="0.25">
      <c r="A152" s="39">
        <f t="shared" si="102"/>
        <v>93</v>
      </c>
      <c r="B152" s="88"/>
      <c r="C152" s="88"/>
      <c r="D152" s="205"/>
      <c r="E152" s="89"/>
      <c r="F152" s="475"/>
      <c r="G152" s="361"/>
      <c r="H152" s="131"/>
      <c r="I152" s="40">
        <f t="shared" si="103"/>
        <v>0</v>
      </c>
      <c r="J152" s="89"/>
      <c r="K152" s="475"/>
      <c r="L152" s="475"/>
      <c r="M152" s="475"/>
      <c r="N152" s="475"/>
      <c r="O152" s="475"/>
      <c r="P152" s="475"/>
      <c r="Q152" s="476">
        <f t="shared" si="104"/>
        <v>0</v>
      </c>
      <c r="R152" s="320"/>
      <c r="S152" s="496">
        <f t="shared" ref="S152:S159" si="107">F152*12</f>
        <v>0</v>
      </c>
      <c r="T152" s="496">
        <f>Tabelle_SonstP[[#This Row],[Spalte13]]*12</f>
        <v>0</v>
      </c>
      <c r="U152" s="496">
        <f t="shared" si="106"/>
        <v>0</v>
      </c>
      <c r="V152" s="41"/>
      <c r="W152" s="322"/>
      <c r="Y152" s="301"/>
      <c r="Z152" s="301"/>
      <c r="AA152" s="301"/>
      <c r="AB152" s="301"/>
      <c r="AC152" s="301"/>
      <c r="AD152" s="301"/>
      <c r="AE152" s="301"/>
      <c r="AF152" s="301"/>
      <c r="AG152" s="301"/>
      <c r="AH152" s="301"/>
      <c r="AI152" s="301"/>
      <c r="AJ152" s="301"/>
      <c r="AK152" s="301"/>
      <c r="AL152" s="301"/>
      <c r="AM152" s="301"/>
      <c r="AN152" s="301"/>
      <c r="AO152" s="301"/>
      <c r="AP152" s="301"/>
      <c r="AQ152" s="301"/>
      <c r="AR152" s="301"/>
      <c r="AS152" s="301"/>
      <c r="AT152" s="301"/>
      <c r="AU152" s="301"/>
      <c r="AV152" s="25"/>
    </row>
    <row r="153" spans="1:48" s="39" customFormat="1" ht="15" customHeight="1" x14ac:dyDescent="0.25">
      <c r="A153" s="39">
        <f t="shared" si="102"/>
        <v>94</v>
      </c>
      <c r="B153" s="88"/>
      <c r="C153" s="88"/>
      <c r="D153" s="205"/>
      <c r="E153" s="89"/>
      <c r="F153" s="475"/>
      <c r="G153" s="361"/>
      <c r="H153" s="131"/>
      <c r="I153" s="40">
        <f t="shared" si="103"/>
        <v>0</v>
      </c>
      <c r="J153" s="89"/>
      <c r="K153" s="475"/>
      <c r="L153" s="475"/>
      <c r="M153" s="475"/>
      <c r="N153" s="475"/>
      <c r="O153" s="475"/>
      <c r="P153" s="475"/>
      <c r="Q153" s="476">
        <f t="shared" si="104"/>
        <v>0</v>
      </c>
      <c r="R153" s="320"/>
      <c r="S153" s="496">
        <f t="shared" si="107"/>
        <v>0</v>
      </c>
      <c r="T153" s="496">
        <f>Tabelle_SonstP[[#This Row],[Spalte13]]*12</f>
        <v>0</v>
      </c>
      <c r="U153" s="496">
        <f t="shared" si="106"/>
        <v>0</v>
      </c>
      <c r="V153" s="41"/>
      <c r="W153" s="322"/>
      <c r="Y153" s="301"/>
      <c r="Z153" s="301"/>
      <c r="AA153" s="301"/>
      <c r="AB153" s="301"/>
      <c r="AC153" s="301"/>
      <c r="AD153" s="301"/>
      <c r="AE153" s="301"/>
      <c r="AF153" s="301"/>
      <c r="AG153" s="301"/>
      <c r="AH153" s="301"/>
      <c r="AI153" s="301"/>
      <c r="AJ153" s="301"/>
      <c r="AK153" s="301"/>
      <c r="AL153" s="301"/>
      <c r="AM153" s="301"/>
      <c r="AN153" s="301"/>
      <c r="AO153" s="301"/>
      <c r="AP153" s="301"/>
      <c r="AQ153" s="301"/>
      <c r="AR153" s="301"/>
      <c r="AS153" s="301"/>
      <c r="AT153" s="301"/>
      <c r="AU153" s="301"/>
      <c r="AV153" s="25"/>
    </row>
    <row r="154" spans="1:48" s="39" customFormat="1" ht="15" customHeight="1" x14ac:dyDescent="0.25">
      <c r="A154" s="39">
        <f t="shared" si="102"/>
        <v>95</v>
      </c>
      <c r="B154" s="88"/>
      <c r="C154" s="88"/>
      <c r="D154" s="205"/>
      <c r="E154" s="89"/>
      <c r="F154" s="475"/>
      <c r="G154" s="361"/>
      <c r="H154" s="131"/>
      <c r="I154" s="40">
        <f t="shared" si="103"/>
        <v>0</v>
      </c>
      <c r="J154" s="89"/>
      <c r="K154" s="475"/>
      <c r="L154" s="475"/>
      <c r="M154" s="475"/>
      <c r="N154" s="475"/>
      <c r="O154" s="475"/>
      <c r="P154" s="475"/>
      <c r="Q154" s="476">
        <f t="shared" si="104"/>
        <v>0</v>
      </c>
      <c r="R154" s="320"/>
      <c r="S154" s="496">
        <f t="shared" si="107"/>
        <v>0</v>
      </c>
      <c r="T154" s="496">
        <f>Tabelle_SonstP[[#This Row],[Spalte13]]*12</f>
        <v>0</v>
      </c>
      <c r="U154" s="496">
        <f t="shared" si="106"/>
        <v>0</v>
      </c>
      <c r="V154" s="41"/>
      <c r="W154" s="322"/>
      <c r="Y154" s="301"/>
      <c r="Z154" s="301"/>
      <c r="AA154" s="301"/>
      <c r="AB154" s="301"/>
      <c r="AC154" s="301"/>
      <c r="AD154" s="301"/>
      <c r="AE154" s="301"/>
      <c r="AF154" s="301"/>
      <c r="AG154" s="301"/>
      <c r="AH154" s="301"/>
      <c r="AI154" s="301"/>
      <c r="AJ154" s="301"/>
      <c r="AK154" s="301"/>
      <c r="AL154" s="301"/>
      <c r="AM154" s="301"/>
      <c r="AN154" s="301"/>
      <c r="AO154" s="301"/>
      <c r="AP154" s="301"/>
      <c r="AQ154" s="301"/>
      <c r="AR154" s="301"/>
      <c r="AS154" s="301"/>
      <c r="AT154" s="301"/>
      <c r="AU154" s="301"/>
      <c r="AV154" s="25"/>
    </row>
    <row r="155" spans="1:48" s="39" customFormat="1" ht="15" customHeight="1" x14ac:dyDescent="0.25">
      <c r="A155" s="39">
        <f t="shared" si="102"/>
        <v>96</v>
      </c>
      <c r="B155" s="88"/>
      <c r="C155" s="88"/>
      <c r="D155" s="205"/>
      <c r="E155" s="89"/>
      <c r="F155" s="475"/>
      <c r="G155" s="361"/>
      <c r="H155" s="131"/>
      <c r="I155" s="40">
        <f t="shared" si="103"/>
        <v>0</v>
      </c>
      <c r="J155" s="89"/>
      <c r="K155" s="475"/>
      <c r="L155" s="475"/>
      <c r="M155" s="475"/>
      <c r="N155" s="475"/>
      <c r="O155" s="475"/>
      <c r="P155" s="475"/>
      <c r="Q155" s="476">
        <f t="shared" si="104"/>
        <v>0</v>
      </c>
      <c r="R155" s="320"/>
      <c r="S155" s="496">
        <f t="shared" si="107"/>
        <v>0</v>
      </c>
      <c r="T155" s="496">
        <f>Tabelle_SonstP[[#This Row],[Spalte13]]*12</f>
        <v>0</v>
      </c>
      <c r="U155" s="496">
        <f t="shared" si="106"/>
        <v>0</v>
      </c>
      <c r="V155" s="41"/>
      <c r="W155" s="322"/>
      <c r="Y155" s="301"/>
      <c r="Z155" s="301"/>
      <c r="AA155" s="301"/>
      <c r="AB155" s="301"/>
      <c r="AC155" s="301"/>
      <c r="AD155" s="301"/>
      <c r="AE155" s="301"/>
      <c r="AF155" s="301"/>
      <c r="AG155" s="301"/>
      <c r="AH155" s="301"/>
      <c r="AI155" s="301"/>
      <c r="AJ155" s="301"/>
      <c r="AK155" s="301"/>
      <c r="AL155" s="301"/>
      <c r="AM155" s="301"/>
      <c r="AN155" s="301"/>
      <c r="AO155" s="301"/>
      <c r="AP155" s="301"/>
      <c r="AQ155" s="301"/>
      <c r="AR155" s="301"/>
      <c r="AS155" s="301"/>
      <c r="AT155" s="301"/>
      <c r="AU155" s="301"/>
      <c r="AV155" s="25"/>
    </row>
    <row r="156" spans="1:48" s="39" customFormat="1" ht="15" customHeight="1" x14ac:dyDescent="0.25">
      <c r="A156" s="39">
        <f t="shared" si="102"/>
        <v>97</v>
      </c>
      <c r="B156" s="88"/>
      <c r="C156" s="88"/>
      <c r="D156" s="205"/>
      <c r="E156" s="89"/>
      <c r="F156" s="475"/>
      <c r="G156" s="361"/>
      <c r="H156" s="131"/>
      <c r="I156" s="40">
        <f t="shared" si="103"/>
        <v>0</v>
      </c>
      <c r="J156" s="89"/>
      <c r="K156" s="475"/>
      <c r="L156" s="475"/>
      <c r="M156" s="475"/>
      <c r="N156" s="475"/>
      <c r="O156" s="475"/>
      <c r="P156" s="475"/>
      <c r="Q156" s="476">
        <f t="shared" si="104"/>
        <v>0</v>
      </c>
      <c r="R156" s="320"/>
      <c r="S156" s="496">
        <f t="shared" si="107"/>
        <v>0</v>
      </c>
      <c r="T156" s="496">
        <f>Tabelle_SonstP[[#This Row],[Spalte13]]*12</f>
        <v>0</v>
      </c>
      <c r="U156" s="496">
        <f t="shared" si="106"/>
        <v>0</v>
      </c>
      <c r="V156" s="41"/>
      <c r="W156" s="322"/>
      <c r="Y156" s="301"/>
      <c r="Z156" s="301"/>
      <c r="AA156" s="301"/>
      <c r="AB156" s="301"/>
      <c r="AC156" s="301"/>
      <c r="AD156" s="301"/>
      <c r="AE156" s="301"/>
      <c r="AF156" s="301"/>
      <c r="AG156" s="301"/>
      <c r="AH156" s="301"/>
      <c r="AI156" s="301"/>
      <c r="AJ156" s="301"/>
      <c r="AK156" s="301"/>
      <c r="AL156" s="301"/>
      <c r="AM156" s="301"/>
      <c r="AN156" s="301"/>
      <c r="AO156" s="301"/>
      <c r="AP156" s="301"/>
      <c r="AQ156" s="301"/>
      <c r="AR156" s="301"/>
      <c r="AS156" s="301"/>
      <c r="AT156" s="301"/>
      <c r="AU156" s="301"/>
      <c r="AV156" s="25"/>
    </row>
    <row r="157" spans="1:48" s="39" customFormat="1" ht="15" customHeight="1" x14ac:dyDescent="0.25">
      <c r="A157" s="39">
        <f t="shared" si="102"/>
        <v>98</v>
      </c>
      <c r="B157" s="88"/>
      <c r="C157" s="88"/>
      <c r="D157" s="205"/>
      <c r="E157" s="89"/>
      <c r="F157" s="475"/>
      <c r="G157" s="361"/>
      <c r="H157" s="131"/>
      <c r="I157" s="40">
        <f t="shared" si="103"/>
        <v>0</v>
      </c>
      <c r="J157" s="89"/>
      <c r="K157" s="475"/>
      <c r="L157" s="475"/>
      <c r="M157" s="475"/>
      <c r="N157" s="475"/>
      <c r="O157" s="475"/>
      <c r="P157" s="475"/>
      <c r="Q157" s="476">
        <f t="shared" si="104"/>
        <v>0</v>
      </c>
      <c r="R157" s="320"/>
      <c r="S157" s="496">
        <f t="shared" si="107"/>
        <v>0</v>
      </c>
      <c r="T157" s="496">
        <f>Tabelle_SonstP[[#This Row],[Spalte13]]*12</f>
        <v>0</v>
      </c>
      <c r="U157" s="496">
        <f t="shared" si="106"/>
        <v>0</v>
      </c>
      <c r="V157" s="41"/>
      <c r="W157" s="322"/>
      <c r="Y157" s="301"/>
      <c r="Z157" s="301"/>
      <c r="AA157" s="301"/>
      <c r="AB157" s="301"/>
      <c r="AC157" s="301"/>
      <c r="AD157" s="301"/>
      <c r="AE157" s="301"/>
      <c r="AF157" s="301"/>
      <c r="AG157" s="301"/>
      <c r="AH157" s="301"/>
      <c r="AI157" s="301"/>
      <c r="AJ157" s="301"/>
      <c r="AK157" s="301"/>
      <c r="AL157" s="301"/>
      <c r="AM157" s="301"/>
      <c r="AN157" s="301"/>
      <c r="AO157" s="301"/>
      <c r="AP157" s="301"/>
      <c r="AQ157" s="301"/>
      <c r="AR157" s="301"/>
      <c r="AS157" s="301"/>
      <c r="AT157" s="301"/>
      <c r="AU157" s="301"/>
      <c r="AV157" s="25"/>
    </row>
    <row r="158" spans="1:48" s="39" customFormat="1" ht="15" customHeight="1" x14ac:dyDescent="0.25">
      <c r="A158" s="39">
        <f t="shared" si="102"/>
        <v>99</v>
      </c>
      <c r="B158" s="88"/>
      <c r="C158" s="88"/>
      <c r="D158" s="205"/>
      <c r="E158" s="89"/>
      <c r="F158" s="475"/>
      <c r="G158" s="361"/>
      <c r="H158" s="131"/>
      <c r="I158" s="40">
        <f t="shared" si="103"/>
        <v>0</v>
      </c>
      <c r="J158" s="89"/>
      <c r="K158" s="475"/>
      <c r="L158" s="475"/>
      <c r="M158" s="475"/>
      <c r="N158" s="475"/>
      <c r="O158" s="475"/>
      <c r="P158" s="475"/>
      <c r="Q158" s="476">
        <f t="shared" si="104"/>
        <v>0</v>
      </c>
      <c r="R158" s="320"/>
      <c r="S158" s="496">
        <f t="shared" si="107"/>
        <v>0</v>
      </c>
      <c r="T158" s="496">
        <f>Tabelle_SonstP[[#This Row],[Spalte13]]*12</f>
        <v>0</v>
      </c>
      <c r="U158" s="496">
        <f t="shared" si="106"/>
        <v>0</v>
      </c>
      <c r="V158" s="41"/>
      <c r="W158" s="322"/>
      <c r="Y158" s="301"/>
      <c r="Z158" s="301"/>
      <c r="AA158" s="301"/>
      <c r="AB158" s="301"/>
      <c r="AC158" s="301"/>
      <c r="AD158" s="301"/>
      <c r="AE158" s="301"/>
      <c r="AF158" s="301"/>
      <c r="AG158" s="301"/>
      <c r="AH158" s="301"/>
      <c r="AI158" s="301"/>
      <c r="AJ158" s="301"/>
      <c r="AK158" s="301"/>
      <c r="AL158" s="301"/>
      <c r="AM158" s="301"/>
      <c r="AN158" s="301"/>
      <c r="AO158" s="301"/>
      <c r="AP158" s="301"/>
      <c r="AQ158" s="301"/>
      <c r="AR158" s="301"/>
      <c r="AS158" s="301"/>
      <c r="AT158" s="301"/>
      <c r="AU158" s="301"/>
      <c r="AV158" s="25"/>
    </row>
    <row r="159" spans="1:48" s="39" customFormat="1" ht="15" customHeight="1" thickBot="1" x14ac:dyDescent="0.3">
      <c r="A159" s="39">
        <f t="shared" si="102"/>
        <v>100</v>
      </c>
      <c r="B159" s="88"/>
      <c r="C159" s="88"/>
      <c r="D159" s="205"/>
      <c r="E159" s="89"/>
      <c r="F159" s="475"/>
      <c r="G159" s="361"/>
      <c r="H159" s="131"/>
      <c r="I159" s="40">
        <f t="shared" si="103"/>
        <v>0</v>
      </c>
      <c r="J159" s="89"/>
      <c r="K159" s="475"/>
      <c r="L159" s="475"/>
      <c r="M159" s="475"/>
      <c r="N159" s="475"/>
      <c r="O159" s="475"/>
      <c r="P159" s="475"/>
      <c r="Q159" s="476">
        <f t="shared" si="104"/>
        <v>0</v>
      </c>
      <c r="R159" s="320"/>
      <c r="S159" s="496">
        <f t="shared" si="107"/>
        <v>0</v>
      </c>
      <c r="T159" s="496">
        <f>Tabelle_SonstP[[#This Row],[Spalte13]]*12</f>
        <v>0</v>
      </c>
      <c r="U159" s="496">
        <f t="shared" si="106"/>
        <v>0</v>
      </c>
      <c r="V159" s="41"/>
      <c r="W159" s="322"/>
      <c r="Y159" s="301"/>
      <c r="Z159" s="301"/>
      <c r="AA159" s="301"/>
      <c r="AB159" s="301"/>
      <c r="AC159" s="301"/>
      <c r="AD159" s="301"/>
      <c r="AE159" s="301"/>
      <c r="AF159" s="301"/>
      <c r="AG159" s="301"/>
      <c r="AH159" s="301"/>
      <c r="AI159" s="301"/>
      <c r="AJ159" s="301"/>
      <c r="AK159" s="301"/>
      <c r="AL159" s="301"/>
      <c r="AM159" s="301"/>
      <c r="AN159" s="301"/>
      <c r="AO159" s="301"/>
      <c r="AP159" s="301"/>
      <c r="AQ159" s="301"/>
      <c r="AR159" s="301"/>
      <c r="AS159" s="301"/>
      <c r="AT159" s="301"/>
      <c r="AU159" s="301"/>
      <c r="AV159" s="25"/>
    </row>
    <row r="160" spans="1:48" ht="15" customHeight="1" thickBot="1" x14ac:dyDescent="0.3">
      <c r="A160" s="1212" t="s">
        <v>249</v>
      </c>
      <c r="B160" s="1213"/>
      <c r="C160" s="1213"/>
      <c r="D160" s="1214"/>
      <c r="E160" s="354">
        <f>SUM(E151:E159)</f>
        <v>0</v>
      </c>
      <c r="F160" s="478">
        <f>SUM(F151:F159)</f>
        <v>0</v>
      </c>
      <c r="G160" s="287"/>
      <c r="H160" s="355"/>
      <c r="I160" s="356"/>
      <c r="J160" s="354">
        <f>SUM(J151:J159)</f>
        <v>0</v>
      </c>
      <c r="K160" s="478">
        <f>SUM(K151:K159)</f>
        <v>0</v>
      </c>
      <c r="L160" s="478">
        <f t="shared" ref="L160:P160" si="108">SUM(L151:L159)</f>
        <v>0</v>
      </c>
      <c r="M160" s="478">
        <f t="shared" si="108"/>
        <v>0</v>
      </c>
      <c r="N160" s="478">
        <f t="shared" si="108"/>
        <v>0</v>
      </c>
      <c r="O160" s="478">
        <f t="shared" si="108"/>
        <v>0</v>
      </c>
      <c r="P160" s="478">
        <f t="shared" si="108"/>
        <v>0</v>
      </c>
      <c r="Q160" s="478">
        <f>SUM(Q151:Q159)</f>
        <v>0</v>
      </c>
      <c r="R160" s="287"/>
      <c r="S160" s="497">
        <f>SUM(S151:S159)</f>
        <v>0</v>
      </c>
      <c r="T160" s="497">
        <f>SUM(T151:T159)</f>
        <v>0</v>
      </c>
      <c r="U160" s="497">
        <f>SUM(U151:U159)</f>
        <v>0</v>
      </c>
      <c r="V160" s="338"/>
      <c r="W160" s="357" t="s">
        <v>345</v>
      </c>
      <c r="Y160" s="301"/>
      <c r="Z160" s="301"/>
      <c r="AA160" s="301"/>
      <c r="AB160" s="301"/>
      <c r="AC160" s="301"/>
      <c r="AD160" s="301"/>
      <c r="AE160" s="301"/>
      <c r="AF160" s="301"/>
      <c r="AG160" s="301"/>
      <c r="AH160" s="301"/>
      <c r="AI160" s="301"/>
      <c r="AJ160" s="301"/>
      <c r="AK160" s="301"/>
      <c r="AL160" s="301"/>
      <c r="AM160" s="301"/>
      <c r="AN160" s="301"/>
      <c r="AO160" s="301"/>
      <c r="AP160" s="301"/>
      <c r="AQ160" s="301"/>
      <c r="AR160" s="301"/>
      <c r="AS160" s="301"/>
      <c r="AT160" s="301"/>
      <c r="AU160" s="301"/>
    </row>
    <row r="161" spans="1:47" s="479" customFormat="1" ht="15" customHeight="1" x14ac:dyDescent="0.25">
      <c r="B161" s="862"/>
      <c r="E161" s="863" t="s">
        <v>909</v>
      </c>
      <c r="F161" s="839" t="e">
        <f>F160/E160</f>
        <v>#DIV/0!</v>
      </c>
      <c r="G161" s="864"/>
      <c r="H161" s="865"/>
      <c r="I161" s="863" t="s">
        <v>909</v>
      </c>
      <c r="J161" s="839"/>
      <c r="K161" s="839" t="e">
        <f>K160/J160</f>
        <v>#DIV/0!</v>
      </c>
      <c r="L161" s="839" t="e">
        <f>L160/J160</f>
        <v>#DIV/0!</v>
      </c>
      <c r="M161" s="839" t="e">
        <f>M160/J160</f>
        <v>#DIV/0!</v>
      </c>
      <c r="N161" s="839" t="e">
        <f>N160/J160</f>
        <v>#DIV/0!</v>
      </c>
      <c r="O161" s="839" t="e">
        <f>O160/J160</f>
        <v>#DIV/0!</v>
      </c>
      <c r="P161" s="839" t="e">
        <f>P160/J160</f>
        <v>#DIV/0!</v>
      </c>
      <c r="Q161" s="839" t="e">
        <f>Q160/J160</f>
        <v>#DIV/0!</v>
      </c>
      <c r="R161" s="866"/>
      <c r="S161" s="867" t="e">
        <f>S160/E160</f>
        <v>#DIV/0!</v>
      </c>
      <c r="T161" s="867" t="e">
        <f>T160/J160</f>
        <v>#DIV/0!</v>
      </c>
      <c r="Y161" s="868"/>
      <c r="Z161" s="868"/>
      <c r="AA161" s="868"/>
      <c r="AB161" s="868"/>
      <c r="AC161" s="868"/>
      <c r="AD161" s="868"/>
      <c r="AE161" s="868"/>
      <c r="AF161" s="868"/>
      <c r="AG161" s="868"/>
      <c r="AH161" s="868"/>
      <c r="AI161" s="868"/>
      <c r="AJ161" s="868"/>
      <c r="AK161" s="868"/>
      <c r="AL161" s="868"/>
      <c r="AM161" s="868"/>
      <c r="AN161" s="868"/>
      <c r="AO161" s="868"/>
      <c r="AP161" s="868"/>
      <c r="AQ161" s="868"/>
      <c r="AR161" s="868"/>
      <c r="AS161" s="868"/>
      <c r="AT161" s="868"/>
      <c r="AU161" s="868"/>
    </row>
    <row r="162" spans="1:47" ht="15" customHeight="1" thickBot="1" x14ac:dyDescent="0.3">
      <c r="O162" s="27"/>
      <c r="P162" s="883"/>
    </row>
    <row r="163" spans="1:47" s="2" customFormat="1" ht="15" customHeight="1" thickBot="1" x14ac:dyDescent="0.3">
      <c r="A163" s="1215" t="s">
        <v>934</v>
      </c>
      <c r="B163" s="1216"/>
      <c r="C163" s="1216"/>
      <c r="D163" s="880"/>
      <c r="E163" s="875">
        <f>E33+E52+E59+E71+E82+E95+E106+E112+E119+E127+E134+E142+E148+E160</f>
        <v>0</v>
      </c>
      <c r="F163" s="876">
        <f>F33+F52+F59+F71+F82+F95+F106+F112+F119+F127+F134+F142+F148+F160</f>
        <v>0</v>
      </c>
      <c r="G163" s="881"/>
      <c r="H163" s="3"/>
      <c r="I163" s="882"/>
      <c r="J163" s="877">
        <f>J33+J52+J59+J71+J82+J95+J106+J112+J119+J127+J134+J142+J148+J160</f>
        <v>0</v>
      </c>
      <c r="K163" s="878">
        <f>K33+K52+K59+K71+K82+K95+K106+K112+K119+K127+K134+K142+K148+K160</f>
        <v>0</v>
      </c>
      <c r="L163" s="881"/>
      <c r="M163" s="3"/>
      <c r="N163" s="3"/>
      <c r="O163" s="3"/>
      <c r="P163" s="483"/>
      <c r="Q163" s="879">
        <f>Q33+Q52+Q59+Q71+Q82+Q95+Q106+Q112+Q119+Q127+Q134+Q142+Q148+Q160</f>
        <v>0</v>
      </c>
      <c r="R163" s="881"/>
      <c r="S163" s="884">
        <f>S33+S52+S59+S71+S82+S95+S106+S112+S119+S127+S134+S142+S148+S160</f>
        <v>0</v>
      </c>
      <c r="T163" s="879">
        <f>T33+T52+T59+T71+T82+T95+T106+T112+T119+T127+T134+T142+T148+T160</f>
        <v>0</v>
      </c>
      <c r="U163" s="874">
        <f>U33+U52+U59+U71+U82+U95+U106+U112+U119+U127+U134+U142+U148+U160</f>
        <v>0</v>
      </c>
    </row>
    <row r="164" spans="1:47" ht="15" customHeight="1" x14ac:dyDescent="0.25">
      <c r="H164" s="27"/>
      <c r="I164" s="27"/>
      <c r="L164" s="27"/>
      <c r="M164" s="27"/>
      <c r="N164" s="27"/>
      <c r="O164" s="27"/>
      <c r="P164" s="883"/>
    </row>
    <row r="165" spans="1:47" ht="15" customHeight="1" x14ac:dyDescent="0.25">
      <c r="A165" s="25" t="s">
        <v>48</v>
      </c>
    </row>
    <row r="166" spans="1:47" ht="15" customHeight="1" x14ac:dyDescent="0.25"/>
    <row r="167" spans="1:47" ht="15" customHeight="1" x14ac:dyDescent="0.25">
      <c r="A167" s="25" t="s">
        <v>24</v>
      </c>
    </row>
    <row r="168" spans="1:47" ht="15" customHeight="1" x14ac:dyDescent="0.25"/>
    <row r="169" spans="1:47" ht="15" customHeight="1" x14ac:dyDescent="0.25"/>
    <row r="170" spans="1:47" ht="15" customHeight="1" x14ac:dyDescent="0.25"/>
    <row r="171" spans="1:47" ht="15" customHeight="1" thickBot="1" x14ac:dyDescent="0.3">
      <c r="A171" s="1143"/>
      <c r="B171" s="1143"/>
      <c r="F171" s="484"/>
      <c r="G171" s="288"/>
      <c r="H171" s="288"/>
      <c r="I171" s="288"/>
      <c r="J171" s="288"/>
    </row>
    <row r="172" spans="1:47" ht="15" customHeight="1" x14ac:dyDescent="0.25">
      <c r="A172" s="25" t="s">
        <v>25</v>
      </c>
      <c r="F172" s="479" t="s">
        <v>26</v>
      </c>
    </row>
  </sheetData>
  <sheetProtection algorithmName="SHA-512" hashValue="XsRUFMjnRdJ6tH2Wu+FF9W9uFHrGFkrFFebkQNdS5PCjKrGHQc29HkSkn86eCS1N0wKzwfzZouN09r7DQYSBug==" saltValue="YJHq0d5Zx4COfXkeqfiw3Q==" spinCount="100000" sheet="1" insertRows="0" deleteRows="0"/>
  <mergeCells count="61">
    <mergeCell ref="A171:B171"/>
    <mergeCell ref="C10:C14"/>
    <mergeCell ref="A59:D59"/>
    <mergeCell ref="A33:D33"/>
    <mergeCell ref="A52:D52"/>
    <mergeCell ref="A127:D127"/>
    <mergeCell ref="A142:D142"/>
    <mergeCell ref="A134:D134"/>
    <mergeCell ref="A160:D160"/>
    <mergeCell ref="A71:D71"/>
    <mergeCell ref="A82:D82"/>
    <mergeCell ref="A148:D148"/>
    <mergeCell ref="A112:D112"/>
    <mergeCell ref="A95:D95"/>
    <mergeCell ref="A163:C163"/>
    <mergeCell ref="J5:N5"/>
    <mergeCell ref="F5:I5"/>
    <mergeCell ref="L13:L15"/>
    <mergeCell ref="A106:D106"/>
    <mergeCell ref="A119:D119"/>
    <mergeCell ref="A1:C1"/>
    <mergeCell ref="D10:D12"/>
    <mergeCell ref="A10:A14"/>
    <mergeCell ref="E10:E14"/>
    <mergeCell ref="D13:D14"/>
    <mergeCell ref="D8:F8"/>
    <mergeCell ref="B10:B15"/>
    <mergeCell ref="F10:F15"/>
    <mergeCell ref="E6:I6"/>
    <mergeCell ref="W16:W17"/>
    <mergeCell ref="J10:J13"/>
    <mergeCell ref="L11:L12"/>
    <mergeCell ref="W11:W13"/>
    <mergeCell ref="U10:U11"/>
    <mergeCell ref="Q10:Q11"/>
    <mergeCell ref="K14:K15"/>
    <mergeCell ref="O10:P10"/>
    <mergeCell ref="O11:O13"/>
    <mergeCell ref="O15:P15"/>
    <mergeCell ref="K11:K13"/>
    <mergeCell ref="Q12:Q14"/>
    <mergeCell ref="K10:N10"/>
    <mergeCell ref="M11:M12"/>
    <mergeCell ref="N11:N12"/>
    <mergeCell ref="I17:K17"/>
    <mergeCell ref="W6:W8"/>
    <mergeCell ref="P11:P14"/>
    <mergeCell ref="J6:N6"/>
    <mergeCell ref="H8:Q8"/>
    <mergeCell ref="S7:U7"/>
    <mergeCell ref="S10:S12"/>
    <mergeCell ref="T10:T12"/>
    <mergeCell ref="I10:I13"/>
    <mergeCell ref="S9:U9"/>
    <mergeCell ref="N9:P9"/>
    <mergeCell ref="S13:S14"/>
    <mergeCell ref="T13:T14"/>
    <mergeCell ref="H13:H14"/>
    <mergeCell ref="H10:H12"/>
    <mergeCell ref="N13:N15"/>
    <mergeCell ref="M13:M15"/>
  </mergeCells>
  <dataValidations count="1">
    <dataValidation type="list" allowBlank="1" showInputMessage="1" showErrorMessage="1" sqref="J5:N5" xr:uid="{00000000-0002-0000-0500-000000000000}">
      <formula1>"bitte auswählen,§ 72 Abs. 3a SGB XI - Tarif-/kirchl. AVR-Bindung,§ 72 Abs. 3b SGB XI - Tarifanlehnung,§ 72 Abs. 3b SGB XI - regionales Entlohnungsniveau"</formula1>
    </dataValidation>
  </dataValidations>
  <hyperlinks>
    <hyperlink ref="W4:X4" location="Checkliste!A1" display="Zurück zur Checkliste" xr:uid="{00000000-0004-0000-0500-000000000000}"/>
  </hyperlinks>
  <printOptions horizontalCentered="1"/>
  <pageMargins left="0.19685039370078741" right="0.19685039370078741" top="0.19685039370078741" bottom="0.55118110236220474" header="0.19685039370078741" footer="0.19685039370078741"/>
  <pageSetup paperSize="9" scale="55" fitToHeight="20" orientation="landscape"/>
  <headerFooter>
    <oddHeader>&amp;C&amp;A&amp;RSeite &amp;P von &amp;N</oddHeader>
    <oddFooter>&amp;L&amp;"Arial Narrow,Standard"&amp;9Antragsunterlagen für
Vergütungsvereinbarungen nach § 85 Abs. 3 SGB XI&amp;C&amp;"Arial Narrow,Standard"&amp;9Antrag Vollstationär inkl. eingestreuter Kurzzeitpflege</oddFooter>
  </headerFooter>
  <rowBreaks count="3" manualBreakCount="3">
    <brk id="53" max="20" man="1"/>
    <brk id="83" max="20" man="1"/>
    <brk id="135" max="20" man="1"/>
  </rowBreaks>
  <drawing r:id="rId1"/>
  <legacy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D87C-0ACD-42AD-A684-6515FA75999C}">
  <sheetPr>
    <tabColor theme="1" tint="0.499984740745262"/>
    <pageSetUpPr fitToPage="1"/>
  </sheetPr>
  <dimension ref="A1:E46"/>
  <sheetViews>
    <sheetView showGridLines="0" view="pageBreakPreview" zoomScaleNormal="100" zoomScaleSheetLayoutView="100" workbookViewId="0">
      <selection sqref="A1:XFD1048576"/>
    </sheetView>
  </sheetViews>
  <sheetFormatPr baseColWidth="10" defaultColWidth="11.44140625" defaultRowHeight="13.2" x14ac:dyDescent="0.25"/>
  <cols>
    <col min="1" max="1" width="84.5546875" style="813" customWidth="1"/>
    <col min="2" max="3" width="51.6640625" style="837" bestFit="1" customWidth="1"/>
    <col min="4" max="4" width="52.109375" style="837" customWidth="1"/>
    <col min="5" max="16384" width="11.44140625" style="813"/>
  </cols>
  <sheetData>
    <row r="1" spans="1:5" ht="30.75" customHeight="1" x14ac:dyDescent="0.25">
      <c r="A1" s="1224" t="s">
        <v>998</v>
      </c>
      <c r="B1" s="1225"/>
      <c r="C1" s="1225"/>
      <c r="D1" s="1226"/>
    </row>
    <row r="2" spans="1:5" ht="63.75" customHeight="1" x14ac:dyDescent="0.25">
      <c r="A2" s="814" t="s">
        <v>887</v>
      </c>
      <c r="B2" s="815" t="s">
        <v>999</v>
      </c>
      <c r="C2" s="815" t="s">
        <v>1000</v>
      </c>
      <c r="D2" s="816" t="s">
        <v>1001</v>
      </c>
    </row>
    <row r="3" spans="1:5" s="820" customFormat="1" x14ac:dyDescent="0.25">
      <c r="A3" s="817" t="s">
        <v>888</v>
      </c>
      <c r="B3" s="818" t="e">
        <f>('Anlage 1 Personalkosten'!K60/('Anlage 1 Personalkosten'!J59+'Anlage 1 Personalkosten'!J71)*'Anlage 1 Personalkosten'!J59)+('Anlage 1 Personalkosten'!K72/('Anlage 1 Personalkosten'!J59+'Anlage 1 Personalkosten'!J71)*'Anlage 1 Personalkosten'!J71)</f>
        <v>#DIV/0!</v>
      </c>
      <c r="C3" s="818" t="e">
        <f>'Anlage 1 Personalkosten'!K53</f>
        <v>#DIV/0!</v>
      </c>
      <c r="D3" s="819" t="e">
        <f>'Anlage 1 Personalkosten'!K34</f>
        <v>#DIV/0!</v>
      </c>
    </row>
    <row r="4" spans="1:5" s="824" customFormat="1" x14ac:dyDescent="0.25">
      <c r="A4" s="821" t="s">
        <v>889</v>
      </c>
      <c r="B4" s="822" t="e">
        <f>(('Anlage 1 Personalkosten'!O60+'Anlage 1 Personalkosten'!P60)/12/('Anlage 1 Personalkosten'!J59+'Anlage 1 Personalkosten'!J71)*'Anlage 1 Personalkosten'!J59)+(('Anlage 1 Personalkosten'!O72+'Anlage 1 Personalkosten'!P72)/12/('Anlage 1 Personalkosten'!J59+'Anlage 1 Personalkosten'!J71)*'Anlage 1 Personalkosten'!J71)</f>
        <v>#DIV/0!</v>
      </c>
      <c r="C4" s="822" t="e">
        <f>('Anlage 1 Personalkosten'!O53+'Anlage 1 Personalkosten'!P53)/12</f>
        <v>#DIV/0!</v>
      </c>
      <c r="D4" s="823" t="e">
        <f>('Anlage 1 Personalkosten'!O34+'Anlage 1 Personalkosten'!P34)/12</f>
        <v>#DIV/0!</v>
      </c>
    </row>
    <row r="5" spans="1:5" s="824" customFormat="1" ht="26.4" x14ac:dyDescent="0.25">
      <c r="A5" s="821" t="s">
        <v>890</v>
      </c>
      <c r="B5" s="822" t="e">
        <f>('Anlage 1 Personalkosten'!L60/('Anlage 1 Personalkosten'!J59+'Anlage 1 Personalkosten'!J71)*'Anlage 1 Personalkosten'!J59)+('Anlage 1 Personalkosten'!L72/('Anlage 1 Personalkosten'!J59+'Anlage 1 Personalkosten'!J71)*'Anlage 1 Personalkosten'!J71)</f>
        <v>#DIV/0!</v>
      </c>
      <c r="C5" s="822" t="s">
        <v>891</v>
      </c>
      <c r="D5" s="823" t="s">
        <v>891</v>
      </c>
    </row>
    <row r="6" spans="1:5" s="824" customFormat="1" x14ac:dyDescent="0.25">
      <c r="A6" s="821" t="s">
        <v>892</v>
      </c>
      <c r="B6" s="818" t="e">
        <f>('Anlage 1 Personalkosten'!M60/('Anlage 1 Personalkosten'!J59+'Anlage 1 Personalkosten'!J71)*'Anlage 1 Personalkosten'!J59)+('Anlage 1 Personalkosten'!M72/('Anlage 1 Personalkosten'!J59+'Anlage 1 Personalkosten'!J71)*'Anlage 1 Personalkosten'!J71)</f>
        <v>#DIV/0!</v>
      </c>
      <c r="C6" s="818" t="e">
        <f>'Anlage 1 Personalkosten'!M53</f>
        <v>#DIV/0!</v>
      </c>
      <c r="D6" s="825" t="e">
        <f>'Anlage 1 Personalkosten'!M34</f>
        <v>#DIV/0!</v>
      </c>
    </row>
    <row r="7" spans="1:5" s="824" customFormat="1" ht="26.4" x14ac:dyDescent="0.25">
      <c r="A7" s="826" t="s">
        <v>894</v>
      </c>
      <c r="B7" s="827" t="s">
        <v>893</v>
      </c>
      <c r="C7" s="827" t="s">
        <v>893</v>
      </c>
      <c r="D7" s="828" t="s">
        <v>893</v>
      </c>
    </row>
    <row r="8" spans="1:5" s="820" customFormat="1" ht="21.75" customHeight="1" x14ac:dyDescent="0.25">
      <c r="A8" s="934" t="s">
        <v>895</v>
      </c>
      <c r="B8" s="935" t="e">
        <f>SUM(B3,B4:B7)</f>
        <v>#DIV/0!</v>
      </c>
      <c r="C8" s="935" t="e">
        <f>SUM(C3,C4:C7)</f>
        <v>#DIV/0!</v>
      </c>
      <c r="D8" s="936" t="e">
        <f>SUM(D3,D4:D7)</f>
        <v>#DIV/0!</v>
      </c>
    </row>
    <row r="9" spans="1:5" s="820" customFormat="1" ht="21.75" customHeight="1" x14ac:dyDescent="0.25">
      <c r="A9" s="817" t="s">
        <v>896</v>
      </c>
      <c r="B9" s="829">
        <f>'Anlage 1 Personalkosten'!$I$14</f>
        <v>0</v>
      </c>
      <c r="C9" s="829">
        <f>'Anlage 1 Personalkosten'!$I$14</f>
        <v>0</v>
      </c>
      <c r="D9" s="830">
        <f>'Anlage 1 Personalkosten'!$I$14</f>
        <v>0</v>
      </c>
    </row>
    <row r="10" spans="1:5" s="820" customFormat="1" ht="21.75" customHeight="1" x14ac:dyDescent="0.25">
      <c r="A10" s="937" t="s">
        <v>897</v>
      </c>
      <c r="B10" s="938">
        <f>IFERROR(B9*13/3,0)</f>
        <v>0</v>
      </c>
      <c r="C10" s="938">
        <f>IFERROR(C9*13/3,0)</f>
        <v>0</v>
      </c>
      <c r="D10" s="939">
        <f>IFERROR(D9*13/3,0)</f>
        <v>0</v>
      </c>
    </row>
    <row r="11" spans="1:5" s="820" customFormat="1" ht="21.75" customHeight="1" x14ac:dyDescent="0.25">
      <c r="A11" s="934" t="s">
        <v>898</v>
      </c>
      <c r="B11" s="940">
        <f>ROUND(IFERROR(B8/B10,0),2)</f>
        <v>0</v>
      </c>
      <c r="C11" s="940">
        <f>ROUND(IFERROR(C8/C10,0),2)</f>
        <v>0</v>
      </c>
      <c r="D11" s="941">
        <f>ROUND(IFERROR(D8/D10,0),2)</f>
        <v>0</v>
      </c>
    </row>
    <row r="12" spans="1:5" s="820" customFormat="1" ht="21.75" customHeight="1" x14ac:dyDescent="0.25">
      <c r="A12" s="942" t="s">
        <v>899</v>
      </c>
      <c r="B12" s="943">
        <v>19.61</v>
      </c>
      <c r="C12" s="943">
        <v>21.15</v>
      </c>
      <c r="D12" s="944">
        <v>26.3</v>
      </c>
      <c r="E12" s="831"/>
    </row>
    <row r="13" spans="1:5" s="820" customFormat="1" ht="21.75" customHeight="1" x14ac:dyDescent="0.25">
      <c r="A13" s="945" t="s">
        <v>900</v>
      </c>
      <c r="B13" s="946">
        <f>B11-B12</f>
        <v>-19.61</v>
      </c>
      <c r="C13" s="946">
        <f>C11-C12</f>
        <v>-21.15</v>
      </c>
      <c r="D13" s="947">
        <f>D11-D12</f>
        <v>-26.3</v>
      </c>
    </row>
    <row r="14" spans="1:5" s="820" customFormat="1" x14ac:dyDescent="0.25">
      <c r="A14" s="817" t="s">
        <v>901</v>
      </c>
      <c r="B14" s="832">
        <f>Fragebogen!J75</f>
        <v>0</v>
      </c>
      <c r="C14" s="832">
        <f>Fragebogen!J74</f>
        <v>0</v>
      </c>
      <c r="D14" s="833">
        <f>Fragebogen!J73</f>
        <v>0</v>
      </c>
    </row>
    <row r="15" spans="1:5" s="820" customFormat="1" ht="21.75" customHeight="1" x14ac:dyDescent="0.25">
      <c r="A15" s="937" t="s">
        <v>902</v>
      </c>
      <c r="B15" s="1227">
        <f>SUM(B14:D14)</f>
        <v>0</v>
      </c>
      <c r="C15" s="1227"/>
      <c r="D15" s="1228"/>
    </row>
    <row r="16" spans="1:5" s="820" customFormat="1" ht="21.75" customHeight="1" x14ac:dyDescent="0.25">
      <c r="A16" s="934" t="s">
        <v>903</v>
      </c>
      <c r="B16" s="948">
        <f>IFERROR(B14/B15,0)</f>
        <v>0</v>
      </c>
      <c r="C16" s="948">
        <f>IFERROR(C14/B15,0)</f>
        <v>0</v>
      </c>
      <c r="D16" s="949">
        <f>IFERROR(D14/B15,0)</f>
        <v>0</v>
      </c>
      <c r="E16" s="834"/>
    </row>
    <row r="17" spans="1:5" s="820" customFormat="1" ht="21.75" customHeight="1" x14ac:dyDescent="0.25">
      <c r="A17" s="950" t="s">
        <v>904</v>
      </c>
      <c r="B17" s="1229">
        <f>IF(B11*B16+C11*C16+D11*D16&gt;B19,"EG-Niveau größer 110% des reg. üblichen EG-Niveaus! Bitte prüfen (Zeile 14).",ROUND(B11*B16+C11*C16+D11*D16,2))</f>
        <v>0</v>
      </c>
      <c r="C17" s="1229"/>
      <c r="D17" s="1230"/>
      <c r="E17" s="834"/>
    </row>
    <row r="18" spans="1:5" s="820" customFormat="1" ht="21.75" customHeight="1" x14ac:dyDescent="0.25">
      <c r="A18" s="951" t="s">
        <v>1002</v>
      </c>
      <c r="B18" s="1231">
        <v>22.53</v>
      </c>
      <c r="C18" s="1231"/>
      <c r="D18" s="1232"/>
    </row>
    <row r="19" spans="1:5" s="820" customFormat="1" ht="21.75" customHeight="1" thickBot="1" x14ac:dyDescent="0.3">
      <c r="A19" s="952" t="s">
        <v>1003</v>
      </c>
      <c r="B19" s="1233">
        <f>ROUND(B18*1.1,2)</f>
        <v>24.78</v>
      </c>
      <c r="C19" s="1233"/>
      <c r="D19" s="1234"/>
    </row>
    <row r="20" spans="1:5" s="820" customFormat="1" ht="21.75" customHeight="1" thickBot="1" x14ac:dyDescent="0.3">
      <c r="A20" s="953" t="s">
        <v>905</v>
      </c>
      <c r="B20" s="1235">
        <f>IFERROR(B17-B18,"siehe Zeile 16")</f>
        <v>-22.53</v>
      </c>
      <c r="C20" s="1236"/>
      <c r="D20" s="1237"/>
    </row>
    <row r="21" spans="1:5" s="835" customFormat="1" ht="27" customHeight="1" x14ac:dyDescent="0.25">
      <c r="A21" s="1217" t="s">
        <v>1004</v>
      </c>
      <c r="B21" s="1218"/>
      <c r="C21" s="1218"/>
      <c r="D21" s="1219"/>
    </row>
    <row r="22" spans="1:5" ht="13.5" customHeight="1" x14ac:dyDescent="0.25">
      <c r="A22" s="954" t="s">
        <v>1005</v>
      </c>
      <c r="B22" s="955"/>
      <c r="C22" s="955"/>
      <c r="D22" s="956"/>
    </row>
    <row r="23" spans="1:5" ht="12.75" customHeight="1" x14ac:dyDescent="0.25">
      <c r="A23" s="957" t="s">
        <v>906</v>
      </c>
      <c r="B23" s="958">
        <v>20</v>
      </c>
      <c r="C23" s="1220"/>
      <c r="D23" s="1221"/>
    </row>
    <row r="24" spans="1:5" ht="12.75" customHeight="1" x14ac:dyDescent="0.25">
      <c r="A24" s="957" t="s">
        <v>907</v>
      </c>
      <c r="B24" s="958">
        <v>26</v>
      </c>
      <c r="C24" s="1220"/>
      <c r="D24" s="1221"/>
    </row>
    <row r="25" spans="1:5" x14ac:dyDescent="0.25">
      <c r="A25" s="957" t="s">
        <v>908</v>
      </c>
      <c r="B25" s="958">
        <v>32</v>
      </c>
      <c r="C25" s="1220"/>
      <c r="D25" s="1221"/>
    </row>
    <row r="26" spans="1:5" x14ac:dyDescent="0.25">
      <c r="A26" s="957"/>
      <c r="B26" s="958"/>
      <c r="C26" s="1220"/>
      <c r="D26" s="1221"/>
    </row>
    <row r="27" spans="1:5" ht="13.8" thickBot="1" x14ac:dyDescent="0.3">
      <c r="A27" s="959"/>
      <c r="B27" s="960"/>
      <c r="C27" s="1222"/>
      <c r="D27" s="1223"/>
    </row>
    <row r="28" spans="1:5" hidden="1" x14ac:dyDescent="0.25">
      <c r="B28" s="836"/>
      <c r="C28" s="836"/>
      <c r="D28" s="836"/>
    </row>
    <row r="29" spans="1:5" x14ac:dyDescent="0.25">
      <c r="B29" s="836"/>
      <c r="C29" s="836"/>
      <c r="D29" s="836"/>
    </row>
    <row r="30" spans="1:5" x14ac:dyDescent="0.25">
      <c r="B30" s="836"/>
      <c r="C30" s="836"/>
      <c r="D30" s="836"/>
    </row>
    <row r="31" spans="1:5" x14ac:dyDescent="0.25">
      <c r="B31" s="836"/>
      <c r="C31" s="836"/>
      <c r="D31" s="836"/>
    </row>
    <row r="32" spans="1:5" x14ac:dyDescent="0.25">
      <c r="B32" s="836"/>
      <c r="C32" s="836"/>
      <c r="D32" s="836"/>
    </row>
    <row r="33" spans="2:4" x14ac:dyDescent="0.25">
      <c r="B33" s="836"/>
      <c r="C33" s="836"/>
      <c r="D33" s="836"/>
    </row>
    <row r="34" spans="2:4" x14ac:dyDescent="0.25">
      <c r="B34" s="836"/>
      <c r="C34" s="836"/>
      <c r="D34" s="836"/>
    </row>
    <row r="35" spans="2:4" x14ac:dyDescent="0.25">
      <c r="B35" s="836"/>
      <c r="C35" s="836"/>
      <c r="D35" s="836"/>
    </row>
    <row r="36" spans="2:4" x14ac:dyDescent="0.25">
      <c r="B36" s="836"/>
      <c r="C36" s="836"/>
      <c r="D36" s="836"/>
    </row>
    <row r="37" spans="2:4" x14ac:dyDescent="0.25">
      <c r="B37" s="836"/>
      <c r="C37" s="836"/>
      <c r="D37" s="836"/>
    </row>
    <row r="38" spans="2:4" x14ac:dyDescent="0.25">
      <c r="B38" s="836"/>
      <c r="C38" s="836"/>
      <c r="D38" s="836"/>
    </row>
    <row r="39" spans="2:4" x14ac:dyDescent="0.25">
      <c r="B39" s="836"/>
      <c r="C39" s="836"/>
      <c r="D39" s="836"/>
    </row>
    <row r="40" spans="2:4" x14ac:dyDescent="0.25">
      <c r="B40" s="836"/>
      <c r="C40" s="836"/>
      <c r="D40" s="836"/>
    </row>
    <row r="41" spans="2:4" x14ac:dyDescent="0.25">
      <c r="B41" s="836"/>
      <c r="C41" s="836"/>
      <c r="D41" s="836"/>
    </row>
    <row r="42" spans="2:4" x14ac:dyDescent="0.25">
      <c r="B42" s="836"/>
      <c r="C42" s="836"/>
      <c r="D42" s="836"/>
    </row>
    <row r="43" spans="2:4" x14ac:dyDescent="0.25">
      <c r="B43" s="836"/>
      <c r="C43" s="836"/>
      <c r="D43" s="836"/>
    </row>
    <row r="44" spans="2:4" x14ac:dyDescent="0.25">
      <c r="B44" s="836"/>
      <c r="C44" s="836"/>
      <c r="D44" s="836"/>
    </row>
    <row r="45" spans="2:4" x14ac:dyDescent="0.25">
      <c r="B45" s="836"/>
      <c r="C45" s="836"/>
      <c r="D45" s="836"/>
    </row>
    <row r="46" spans="2:4" x14ac:dyDescent="0.25">
      <c r="B46" s="836"/>
      <c r="C46" s="836"/>
      <c r="D46" s="836"/>
    </row>
  </sheetData>
  <sheetProtection algorithmName="SHA-512" hashValue="6oDsxGR9tltwJZRqLfNWQNBrFa03ic7K7yRGfsnUfiB/+ZIrUa0UXg7Ty1uJgXfOWA/Z0f8DsGZePzGaeyGHYA==" saltValue="4FTAJYZEtS6hhZ6Ns6uA1w==" spinCount="100000" sheet="1" objects="1" scenarios="1"/>
  <mergeCells count="8">
    <mergeCell ref="A21:D21"/>
    <mergeCell ref="C23:D27"/>
    <mergeCell ref="A1:D1"/>
    <mergeCell ref="B15:D15"/>
    <mergeCell ref="B17:D17"/>
    <mergeCell ref="B18:D18"/>
    <mergeCell ref="B19:D19"/>
    <mergeCell ref="B20:D20"/>
  </mergeCells>
  <conditionalFormatting sqref="A20">
    <cfRule type="expression" dxfId="23" priority="6">
      <formula>IF($B$20&lt;0,TRUE,FALSE)</formula>
    </cfRule>
  </conditionalFormatting>
  <conditionalFormatting sqref="A20:B20">
    <cfRule type="expression" dxfId="22" priority="4">
      <formula>IF($B$20="siehe Zeile 16",TRUE,FALSE)</formula>
    </cfRule>
    <cfRule type="expression" dxfId="21" priority="5">
      <formula>IF($B$20&gt;-0.01,TRUE,FALSE)</formula>
    </cfRule>
  </conditionalFormatting>
  <conditionalFormatting sqref="B13">
    <cfRule type="cellIs" dxfId="19" priority="7" operator="greaterThan">
      <formula>2.1571</formula>
    </cfRule>
  </conditionalFormatting>
  <conditionalFormatting sqref="B20">
    <cfRule type="cellIs" dxfId="18" priority="2" operator="lessThan">
      <formula>0</formula>
    </cfRule>
    <cfRule type="cellIs" dxfId="17" priority="3" operator="greaterThan">
      <formula>-0.01</formula>
    </cfRule>
  </conditionalFormatting>
  <conditionalFormatting sqref="B3:D3">
    <cfRule type="containsText" dxfId="16" priority="13" operator="containsText" text=" - bitte hier das Ø monatl. Brutto-AN-Gehalt aller AN dieser Beschäftigtengruppe eintragen -">
      <formula>NOT(ISERROR(SEARCH(" - bitte hier das Ø monatl. Brutto-AN-Gehalt aller AN dieser Beschäftigtengruppe eintragen -",B3)))</formula>
    </cfRule>
  </conditionalFormatting>
  <conditionalFormatting sqref="B4:D4">
    <cfRule type="containsText" dxfId="15" priority="16" operator="containsText" text=" - bitte hier Ø Jahressonderzahlung bezogen auf einen Monat eintragen -">
      <formula>NOT(ISERROR(SEARCH(" - bitte hier Ø Jahressonderzahlung bezogen auf einen Monat eintragen -",B4)))</formula>
    </cfRule>
  </conditionalFormatting>
  <conditionalFormatting sqref="B5:D5">
    <cfRule type="containsText" dxfId="14" priority="17" operator="containsText" text=" - bitte hier Ø vermögenswirksame Leistungen je Monat eintragen -">
      <formula>NOT(ISERROR(SEARCH(" - bitte hier Ø vermögenswirksame Leistungen je Monat eintragen -",B5)))</formula>
    </cfRule>
  </conditionalFormatting>
  <conditionalFormatting sqref="B6:D7">
    <cfRule type="containsText" dxfId="13" priority="14" operator="containsText" text=" - bitte hier die Ø regelm., fixen, pflegetyp. Zuschläge je Monat eintragen -">
      <formula>NOT(ISERROR(SEARCH(" - bitte hier die Ø regelm., fixen, pflegetyp. Zuschläge je Monat eintragen -",B6)))</formula>
    </cfRule>
  </conditionalFormatting>
  <conditionalFormatting sqref="B9:D9">
    <cfRule type="containsText" dxfId="12" priority="12" operator="containsText" text=" - bitte hier die Ø wöchentliche Arbeitszeit eintragen -">
      <formula>NOT(ISERROR(SEARCH(" - bitte hier die Ø wöchentliche Arbeitszeit eintragen -",B9)))</formula>
    </cfRule>
  </conditionalFormatting>
  <conditionalFormatting sqref="B13:D13">
    <cfRule type="cellIs" dxfId="11" priority="10" operator="lessThan">
      <formula>0</formula>
    </cfRule>
    <cfRule type="cellIs" dxfId="10" priority="11" operator="greaterThanOrEqual">
      <formula>0</formula>
    </cfRule>
  </conditionalFormatting>
  <conditionalFormatting sqref="B14:D14">
    <cfRule type="containsText" dxfId="9" priority="15" operator="containsText" text=" - bitte hier die jeweilige VZÄ der Beschäftigtengruppe eintragen -">
      <formula>NOT(ISERROR(SEARCH(" - bitte hier die jeweilige VZÄ der Beschäftigtengruppe eintragen -",B14)))</formula>
    </cfRule>
  </conditionalFormatting>
  <conditionalFormatting sqref="C13">
    <cfRule type="cellIs" dxfId="8" priority="9" operator="greaterThan">
      <formula>2.3265</formula>
    </cfRule>
  </conditionalFormatting>
  <conditionalFormatting sqref="D13">
    <cfRule type="cellIs" dxfId="7" priority="8" operator="greaterThan">
      <formula>2.893</formula>
    </cfRule>
  </conditionalFormatting>
  <dataValidations count="1">
    <dataValidation errorStyle="warning" operator="lessThanOrEqual" allowBlank="1" showInputMessage="1" showErrorMessage="1" errorTitle="Grenzwert überschritten" error="Sie haben den Grenzwert des regionalen Entgeltniveaus + 10 % überschritten._x000a_Bitte prüfen Sie die Eingabe Ihrer Werte" sqref="B17:D17" xr:uid="{DABB6766-B2FA-4DAE-97EE-AA43EC32842B}"/>
  </dataValidations>
  <hyperlinks>
    <hyperlink ref="A21:D21" r:id="rId1" display="https://www.aok.de/gp/entlohnung-nach-tarif/tarifuebersicht/regional-uebliches-entlohnungsniveau-in-der-pflege?regionalize=3" xr:uid="{0421CD4B-F3DC-414F-8D7D-AC0AEEB11020}"/>
  </hyperlinks>
  <pageMargins left="0.23622047244094491" right="0.23622047244094491" top="0.74803149606299213" bottom="0.74803149606299213" header="0.31496062992125984" footer="0.31496062992125984"/>
  <pageSetup paperSize="9" scale="60" orientation="landscape"/>
  <headerFooter>
    <oddFooter>&amp;L&amp;D&amp;C&amp;A
&amp;1#&amp;"Calibri,Standard"&amp;10&amp;K000000 öffentlich&amp;RThüringen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id="{65B8458F-D3AA-46CC-85AC-5D79F9432B95}">
            <xm:f>IF('Anlage 1 Personalkosten'!$J$5:$N$5&lt;&gt;"§ 72 Abs. 3b SGB XI - regionales Entlohnungsniveau",TRUE,FALSE)</xm:f>
            <x14:dxf>
              <font>
                <color theme="0"/>
              </font>
              <fill>
                <patternFill>
                  <fgColor theme="0"/>
                  <bgColor theme="0"/>
                </patternFill>
              </fill>
              <border>
                <vertical/>
                <horizontal/>
              </border>
            </x14:dxf>
          </x14:cfRule>
          <xm:sqref>A1:XFD1048576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Änderungshistorie</vt:lpstr>
      <vt:lpstr>Hinweise</vt:lpstr>
      <vt:lpstr>Verteiler</vt:lpstr>
      <vt:lpstr>Checkliste</vt:lpstr>
      <vt:lpstr>Berufsabschlüsse FT</vt:lpstr>
      <vt:lpstr>Stammdatenblatt</vt:lpstr>
      <vt:lpstr>Fragebogen</vt:lpstr>
      <vt:lpstr>Anlage 1 Personalkosten</vt:lpstr>
      <vt:lpstr>EG-Niveau-Matrix</vt:lpstr>
      <vt:lpstr>Infoblatt zu § 113c SGB XI</vt:lpstr>
      <vt:lpstr>Berechnungsmuster</vt:lpstr>
      <vt:lpstr>Berechnungsmuster §  43b SGB XI</vt:lpstr>
      <vt:lpstr>Anlage 2 Bewohnerbeirat</vt:lpstr>
      <vt:lpstr>Anlage 3 Mustervollmacht</vt:lpstr>
      <vt:lpstr>Anlage 4 LQM </vt:lpstr>
      <vt:lpstr>'Anlage 1 Personalkosten'!Druckbereich</vt:lpstr>
      <vt:lpstr>'Anlage 3 Mustervollmacht'!Druckbereich</vt:lpstr>
      <vt:lpstr>'Anlage 4 LQM '!Druckbereich</vt:lpstr>
      <vt:lpstr>Berechnungsmuster!Druckbereich</vt:lpstr>
      <vt:lpstr>'Berechnungsmuster §  43b SGB XI'!Druckbereich</vt:lpstr>
      <vt:lpstr>'Berufsabschlüsse FT'!Druckbereich</vt:lpstr>
      <vt:lpstr>'EG-Niveau-Matrix'!Druckbereich</vt:lpstr>
      <vt:lpstr>Fragebogen!Druckbereich</vt:lpstr>
      <vt:lpstr>Hinweise!Druckbereich</vt:lpstr>
      <vt:lpstr>'Infoblatt zu § 113c SGB XI'!Druckbereich</vt:lpstr>
      <vt:lpstr>Verteiler!Druckbereich</vt:lpstr>
      <vt:lpstr>'Anlage 1 Personalkosten'!Drucktitel</vt:lpstr>
      <vt:lpstr>Berechnungsmuster!Drucktitel</vt:lpstr>
      <vt:lpstr>Institutionskennzeichen</vt:lpstr>
      <vt:lpstr>Name_der_Einrichtung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 PLUS - Die Gesundheitskasse für Sachsen und Thüringen.</dc:creator>
  <cp:lastModifiedBy>AOK PLUS</cp:lastModifiedBy>
  <cp:lastPrinted>2025-05-30T08:15:21Z</cp:lastPrinted>
  <dcterms:created xsi:type="dcterms:W3CDTF">1998-06-24T08:09:58Z</dcterms:created>
  <dcterms:modified xsi:type="dcterms:W3CDTF">2025-11-07T07:00:54Z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f72c9e-ff9b-4d29-a8be-f698af1f1989_Enabled">
    <vt:lpwstr>true</vt:lpwstr>
  </property>
  <property fmtid="{D5CDD505-2E9C-101B-9397-08002B2CF9AE}" pid="3" name="MSIP_Label_94f72c9e-ff9b-4d29-a8be-f698af1f1989_SetDate">
    <vt:lpwstr>2023-10-25T15:04:21Z</vt:lpwstr>
  </property>
  <property fmtid="{D5CDD505-2E9C-101B-9397-08002B2CF9AE}" pid="4" name="MSIP_Label_94f72c9e-ff9b-4d29-a8be-f698af1f1989_Method">
    <vt:lpwstr>Privileged</vt:lpwstr>
  </property>
  <property fmtid="{D5CDD505-2E9C-101B-9397-08002B2CF9AE}" pid="5" name="MSIP_Label_94f72c9e-ff9b-4d29-a8be-f698af1f1989_Name">
    <vt:lpwstr>öffentlich</vt:lpwstr>
  </property>
  <property fmtid="{D5CDD505-2E9C-101B-9397-08002B2CF9AE}" pid="6" name="MSIP_Label_94f72c9e-ff9b-4d29-a8be-f698af1f1989_SiteId">
    <vt:lpwstr>f5342d95-aa7e-460f-b3ed-51b1514dd06a</vt:lpwstr>
  </property>
  <property fmtid="{D5CDD505-2E9C-101B-9397-08002B2CF9AE}" pid="7" name="MSIP_Label_94f72c9e-ff9b-4d29-a8be-f698af1f1989_ActionId">
    <vt:lpwstr>98315a48-c75a-401f-b9b3-bdfdf7e2b82b</vt:lpwstr>
  </property>
  <property fmtid="{D5CDD505-2E9C-101B-9397-08002B2CF9AE}" pid="8" name="MSIP_Label_94f72c9e-ff9b-4d29-a8be-f698af1f1989_ContentBits">
    <vt:lpwstr>2</vt:lpwstr>
  </property>
</Properties>
</file>