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marggraf/Downloads/"/>
    </mc:Choice>
  </mc:AlternateContent>
  <xr:revisionPtr revIDLastSave="0" documentId="13_ncr:1_{ECE8E245-3024-0449-A043-8CAF089B8018}" xr6:coauthVersionLast="36" xr6:coauthVersionMax="36" xr10:uidLastSave="{00000000-0000-0000-0000-000000000000}"/>
  <bookViews>
    <workbookView xWindow="0" yWindow="500" windowWidth="23040" windowHeight="9220" xr2:uid="{00000000-000D-0000-FFFF-FFFF00000000}"/>
  </bookViews>
  <sheets>
    <sheet name="Anlage 2 neu " sheetId="1" r:id="rId1"/>
  </sheets>
  <definedNames>
    <definedName name="_xlnm.Print_Area" localSheetId="0">'Anlage 2 neu '!$A$1:$R$189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1" i="1" l="1"/>
  <c r="O82" i="1"/>
  <c r="G23" i="1"/>
  <c r="R126" i="1"/>
  <c r="R125" i="1"/>
  <c r="F126" i="1"/>
  <c r="F125" i="1"/>
  <c r="H125" i="1"/>
  <c r="H126" i="1"/>
  <c r="O107" i="1"/>
  <c r="G44" i="1" l="1"/>
  <c r="O44" i="1" s="1"/>
  <c r="H44" i="1"/>
  <c r="Q44" i="1"/>
  <c r="R44" i="1" s="1"/>
  <c r="F80" i="1"/>
  <c r="F73" i="1"/>
  <c r="F66" i="1"/>
  <c r="F119" i="1"/>
  <c r="F113" i="1"/>
  <c r="F107" i="1"/>
  <c r="F127" i="1" l="1"/>
  <c r="G79" i="1"/>
  <c r="O79" i="1" s="1"/>
  <c r="H79" i="1"/>
  <c r="Q79" i="1"/>
  <c r="R79" i="1" s="1"/>
  <c r="G78" i="1"/>
  <c r="O78" i="1" s="1"/>
  <c r="H78" i="1"/>
  <c r="Q78" i="1"/>
  <c r="R78" i="1" s="1"/>
  <c r="G72" i="1"/>
  <c r="O72" i="1" s="1"/>
  <c r="H72" i="1"/>
  <c r="Q72" i="1"/>
  <c r="R72" i="1" s="1"/>
  <c r="Q112" i="1"/>
  <c r="R112" i="1" s="1"/>
  <c r="H112" i="1"/>
  <c r="G112" i="1"/>
  <c r="O112" i="1" s="1"/>
  <c r="Q111" i="1"/>
  <c r="R111" i="1" s="1"/>
  <c r="H111" i="1"/>
  <c r="H113" i="1" s="1"/>
  <c r="G111" i="1"/>
  <c r="O111" i="1" s="1"/>
  <c r="Q110" i="1"/>
  <c r="R110" i="1" s="1"/>
  <c r="H110" i="1"/>
  <c r="G110" i="1"/>
  <c r="O110" i="1" s="1"/>
  <c r="O113" i="1" s="1"/>
  <c r="G118" i="1"/>
  <c r="O118" i="1" s="1"/>
  <c r="H118" i="1"/>
  <c r="Q118" i="1"/>
  <c r="R118" i="1" s="1"/>
  <c r="Q117" i="1"/>
  <c r="R117" i="1" s="1"/>
  <c r="H117" i="1"/>
  <c r="G117" i="1"/>
  <c r="O117" i="1" s="1"/>
  <c r="Q116" i="1"/>
  <c r="R116" i="1" s="1"/>
  <c r="H116" i="1"/>
  <c r="G116" i="1"/>
  <c r="O116" i="1" s="1"/>
  <c r="O119" i="1" s="1"/>
  <c r="G77" i="1"/>
  <c r="O77" i="1" s="1"/>
  <c r="H77" i="1"/>
  <c r="Q77" i="1"/>
  <c r="R77" i="1" s="1"/>
  <c r="G69" i="1"/>
  <c r="O69" i="1" s="1"/>
  <c r="O73" i="1" s="1"/>
  <c r="H69" i="1"/>
  <c r="Q69" i="1"/>
  <c r="R69" i="1" s="1"/>
  <c r="G71" i="1"/>
  <c r="O71" i="1" s="1"/>
  <c r="H71" i="1"/>
  <c r="Q71" i="1"/>
  <c r="R71" i="1" s="1"/>
  <c r="G65" i="1"/>
  <c r="O65" i="1" s="1"/>
  <c r="H65" i="1"/>
  <c r="Q55" i="1"/>
  <c r="R55" i="1" s="1"/>
  <c r="Q56" i="1"/>
  <c r="R56" i="1" s="1"/>
  <c r="Q57" i="1"/>
  <c r="R57" i="1" s="1"/>
  <c r="Q58" i="1"/>
  <c r="R58" i="1" s="1"/>
  <c r="Q59" i="1"/>
  <c r="R59" i="1" s="1"/>
  <c r="Q60" i="1"/>
  <c r="R60" i="1" s="1"/>
  <c r="Q61" i="1"/>
  <c r="R61" i="1" s="1"/>
  <c r="Q62" i="1"/>
  <c r="R62" i="1" s="1"/>
  <c r="Q63" i="1"/>
  <c r="R63" i="1" s="1"/>
  <c r="Q64" i="1"/>
  <c r="R64" i="1" s="1"/>
  <c r="Q65" i="1"/>
  <c r="R65" i="1" s="1"/>
  <c r="G55" i="1"/>
  <c r="O55" i="1" s="1"/>
  <c r="G56" i="1"/>
  <c r="O56" i="1" s="1"/>
  <c r="G57" i="1"/>
  <c r="O57" i="1" s="1"/>
  <c r="G58" i="1"/>
  <c r="O58" i="1" s="1"/>
  <c r="G59" i="1"/>
  <c r="O59" i="1" s="1"/>
  <c r="G60" i="1"/>
  <c r="O60" i="1" s="1"/>
  <c r="G61" i="1"/>
  <c r="O61" i="1" s="1"/>
  <c r="G62" i="1"/>
  <c r="O62" i="1" s="1"/>
  <c r="G63" i="1"/>
  <c r="O63" i="1" s="1"/>
  <c r="G64" i="1"/>
  <c r="O64" i="1" s="1"/>
  <c r="H55" i="1"/>
  <c r="H56" i="1"/>
  <c r="H57" i="1"/>
  <c r="H58" i="1"/>
  <c r="H59" i="1"/>
  <c r="H60" i="1"/>
  <c r="H61" i="1"/>
  <c r="H62" i="1"/>
  <c r="H63" i="1"/>
  <c r="H64" i="1"/>
  <c r="Q76" i="1"/>
  <c r="R76" i="1" s="1"/>
  <c r="H76" i="1"/>
  <c r="G76" i="1"/>
  <c r="O76" i="1" s="1"/>
  <c r="Q70" i="1"/>
  <c r="R70" i="1" s="1"/>
  <c r="Q54" i="1"/>
  <c r="H70" i="1"/>
  <c r="G70" i="1"/>
  <c r="O70" i="1" s="1"/>
  <c r="O80" i="1" l="1"/>
  <c r="H119" i="1"/>
  <c r="Q113" i="1"/>
  <c r="Q119" i="1"/>
  <c r="Q66" i="1"/>
  <c r="R54" i="1"/>
  <c r="Q73" i="1"/>
  <c r="H80" i="1"/>
  <c r="Q80" i="1"/>
  <c r="H73" i="1"/>
  <c r="Q45" i="1"/>
  <c r="R45" i="1" s="1"/>
  <c r="Q46" i="1"/>
  <c r="R46" i="1" s="1"/>
  <c r="H46" i="1"/>
  <c r="G46" i="1"/>
  <c r="O46" i="1" s="1"/>
  <c r="H45" i="1"/>
  <c r="G45" i="1"/>
  <c r="O45" i="1" s="1"/>
  <c r="G29" i="1"/>
  <c r="O29" i="1" s="1"/>
  <c r="H29" i="1"/>
  <c r="Q29" i="1"/>
  <c r="R29" i="1" s="1"/>
  <c r="H127" i="1" l="1"/>
  <c r="Q126" i="1"/>
  <c r="Q127" i="1"/>
  <c r="R127" i="1" s="1"/>
  <c r="G24" i="1"/>
  <c r="O24" i="1" s="1"/>
  <c r="H24" i="1"/>
  <c r="Q24" i="1"/>
  <c r="R24" i="1" s="1"/>
  <c r="G89" i="1" l="1"/>
  <c r="O89" i="1" s="1"/>
  <c r="H89" i="1"/>
  <c r="Q89" i="1"/>
  <c r="R89" i="1" s="1"/>
  <c r="G90" i="1"/>
  <c r="O90" i="1" s="1"/>
  <c r="H90" i="1"/>
  <c r="Q90" i="1"/>
  <c r="R90" i="1" s="1"/>
  <c r="G91" i="1"/>
  <c r="O91" i="1" s="1"/>
  <c r="H91" i="1"/>
  <c r="Q91" i="1"/>
  <c r="R91" i="1" s="1"/>
  <c r="G92" i="1"/>
  <c r="O92" i="1" s="1"/>
  <c r="H92" i="1"/>
  <c r="Q92" i="1"/>
  <c r="R92" i="1" s="1"/>
  <c r="Q163" i="1"/>
  <c r="R163" i="1" s="1"/>
  <c r="Q164" i="1"/>
  <c r="R164" i="1" s="1"/>
  <c r="Q165" i="1"/>
  <c r="R165" i="1" s="1"/>
  <c r="Q162" i="1"/>
  <c r="R162" i="1" s="1"/>
  <c r="Q142" i="1"/>
  <c r="R142" i="1" s="1"/>
  <c r="Q143" i="1"/>
  <c r="R143" i="1" s="1"/>
  <c r="Q144" i="1"/>
  <c r="R144" i="1" s="1"/>
  <c r="Q145" i="1"/>
  <c r="R145" i="1" s="1"/>
  <c r="Q146" i="1"/>
  <c r="R146" i="1" s="1"/>
  <c r="Q147" i="1"/>
  <c r="R147" i="1" s="1"/>
  <c r="Q148" i="1"/>
  <c r="R148" i="1" s="1"/>
  <c r="Q149" i="1"/>
  <c r="R149" i="1" s="1"/>
  <c r="Q150" i="1"/>
  <c r="R150" i="1" s="1"/>
  <c r="Q151" i="1"/>
  <c r="R151" i="1" s="1"/>
  <c r="Q152" i="1"/>
  <c r="R152" i="1" s="1"/>
  <c r="Q153" i="1"/>
  <c r="R153" i="1" s="1"/>
  <c r="Q154" i="1"/>
  <c r="R154" i="1" s="1"/>
  <c r="Q155" i="1"/>
  <c r="R155" i="1" s="1"/>
  <c r="Q156" i="1"/>
  <c r="R156" i="1" s="1"/>
  <c r="Q157" i="1"/>
  <c r="R157" i="1" s="1"/>
  <c r="Q141" i="1"/>
  <c r="R141" i="1" s="1"/>
  <c r="Q132" i="1"/>
  <c r="R132" i="1" s="1"/>
  <c r="Q133" i="1"/>
  <c r="R133" i="1" s="1"/>
  <c r="Q134" i="1"/>
  <c r="R134" i="1" s="1"/>
  <c r="Q135" i="1"/>
  <c r="R135" i="1" s="1"/>
  <c r="Q136" i="1"/>
  <c r="R136" i="1" s="1"/>
  <c r="Q131" i="1"/>
  <c r="R131" i="1" s="1"/>
  <c r="Q88" i="1"/>
  <c r="R88" i="1" s="1"/>
  <c r="Q93" i="1"/>
  <c r="R93" i="1" s="1"/>
  <c r="Q94" i="1"/>
  <c r="R94" i="1" s="1"/>
  <c r="Q95" i="1"/>
  <c r="R95" i="1" s="1"/>
  <c r="Q96" i="1"/>
  <c r="R96" i="1" s="1"/>
  <c r="Q97" i="1"/>
  <c r="R97" i="1" s="1"/>
  <c r="Q98" i="1"/>
  <c r="R98" i="1" s="1"/>
  <c r="Q99" i="1"/>
  <c r="R99" i="1" s="1"/>
  <c r="Q100" i="1"/>
  <c r="R100" i="1" s="1"/>
  <c r="Q101" i="1"/>
  <c r="R101" i="1" s="1"/>
  <c r="Q102" i="1"/>
  <c r="R102" i="1" s="1"/>
  <c r="Q103" i="1"/>
  <c r="R103" i="1" s="1"/>
  <c r="Q104" i="1"/>
  <c r="R104" i="1" s="1"/>
  <c r="Q105" i="1"/>
  <c r="R105" i="1" s="1"/>
  <c r="Q106" i="1"/>
  <c r="R106" i="1" s="1"/>
  <c r="Q87" i="1"/>
  <c r="R87" i="1" s="1"/>
  <c r="Q23" i="1"/>
  <c r="R23" i="1" l="1"/>
  <c r="Q107" i="1"/>
  <c r="Q125" i="1" s="1"/>
  <c r="Q25" i="1"/>
  <c r="R25" i="1" s="1"/>
  <c r="Q26" i="1"/>
  <c r="R26" i="1" s="1"/>
  <c r="Q27" i="1"/>
  <c r="R27" i="1" s="1"/>
  <c r="Q28" i="1"/>
  <c r="R28" i="1" s="1"/>
  <c r="Q30" i="1"/>
  <c r="R30" i="1" s="1"/>
  <c r="Q31" i="1"/>
  <c r="R31" i="1" s="1"/>
  <c r="Q32" i="1"/>
  <c r="R32" i="1" s="1"/>
  <c r="Q33" i="1"/>
  <c r="R33" i="1" s="1"/>
  <c r="Q34" i="1"/>
  <c r="R34" i="1" s="1"/>
  <c r="Q35" i="1"/>
  <c r="R35" i="1" s="1"/>
  <c r="Q36" i="1"/>
  <c r="R36" i="1" s="1"/>
  <c r="Q37" i="1"/>
  <c r="R37" i="1" s="1"/>
  <c r="Q38" i="1"/>
  <c r="R38" i="1" s="1"/>
  <c r="Q39" i="1"/>
  <c r="R39" i="1" s="1"/>
  <c r="Q40" i="1"/>
  <c r="R40" i="1" s="1"/>
  <c r="Q41" i="1"/>
  <c r="R41" i="1" s="1"/>
  <c r="Q42" i="1" l="1"/>
  <c r="Q48" i="1" s="1"/>
  <c r="G146" i="1"/>
  <c r="O146" i="1" s="1"/>
  <c r="G147" i="1"/>
  <c r="O147" i="1" s="1"/>
  <c r="G148" i="1"/>
  <c r="O148" i="1" s="1"/>
  <c r="G149" i="1"/>
  <c r="O149" i="1" s="1"/>
  <c r="G150" i="1"/>
  <c r="O150" i="1" s="1"/>
  <c r="H146" i="1"/>
  <c r="H147" i="1"/>
  <c r="H148" i="1"/>
  <c r="H149" i="1"/>
  <c r="H150" i="1"/>
  <c r="G141" i="1"/>
  <c r="O141" i="1" s="1"/>
  <c r="G142" i="1"/>
  <c r="O142" i="1" s="1"/>
  <c r="G143" i="1"/>
  <c r="O143" i="1" s="1"/>
  <c r="G144" i="1"/>
  <c r="O144" i="1" s="1"/>
  <c r="H141" i="1"/>
  <c r="H142" i="1"/>
  <c r="H143" i="1"/>
  <c r="H144" i="1"/>
  <c r="G145" i="1"/>
  <c r="O145" i="1" s="1"/>
  <c r="G151" i="1"/>
  <c r="O151" i="1" s="1"/>
  <c r="G152" i="1"/>
  <c r="O152" i="1" s="1"/>
  <c r="G153" i="1"/>
  <c r="O153" i="1" s="1"/>
  <c r="H145" i="1"/>
  <c r="H151" i="1"/>
  <c r="H152" i="1"/>
  <c r="H153" i="1"/>
  <c r="G134" i="1"/>
  <c r="O134" i="1" s="1"/>
  <c r="H134" i="1"/>
  <c r="G133" i="1"/>
  <c r="O133" i="1" s="1"/>
  <c r="H133" i="1"/>
  <c r="G88" i="1"/>
  <c r="O88" i="1" s="1"/>
  <c r="G93" i="1"/>
  <c r="O93" i="1" s="1"/>
  <c r="G94" i="1"/>
  <c r="O94" i="1" s="1"/>
  <c r="H88" i="1"/>
  <c r="H93" i="1"/>
  <c r="H94" i="1"/>
  <c r="G95" i="1"/>
  <c r="O95" i="1" s="1"/>
  <c r="G96" i="1"/>
  <c r="O96" i="1" s="1"/>
  <c r="G97" i="1"/>
  <c r="O97" i="1" s="1"/>
  <c r="G98" i="1"/>
  <c r="O98" i="1" s="1"/>
  <c r="H95" i="1"/>
  <c r="H96" i="1"/>
  <c r="H97" i="1"/>
  <c r="H98" i="1"/>
  <c r="G99" i="1"/>
  <c r="O99" i="1" s="1"/>
  <c r="G100" i="1"/>
  <c r="O100" i="1" s="1"/>
  <c r="G101" i="1"/>
  <c r="O101" i="1" s="1"/>
  <c r="G102" i="1"/>
  <c r="O102" i="1" s="1"/>
  <c r="H99" i="1"/>
  <c r="H100" i="1"/>
  <c r="H101" i="1"/>
  <c r="H102" i="1"/>
  <c r="G25" i="1"/>
  <c r="O25" i="1" s="1"/>
  <c r="H25" i="1"/>
  <c r="G27" i="1"/>
  <c r="O27" i="1" s="1"/>
  <c r="H27" i="1"/>
  <c r="G28" i="1"/>
  <c r="O28" i="1" s="1"/>
  <c r="H28" i="1"/>
  <c r="G30" i="1"/>
  <c r="O30" i="1" s="1"/>
  <c r="H30" i="1"/>
  <c r="G31" i="1"/>
  <c r="O31" i="1" s="1"/>
  <c r="H31" i="1"/>
  <c r="G32" i="1"/>
  <c r="O32" i="1" s="1"/>
  <c r="H32" i="1"/>
  <c r="G33" i="1"/>
  <c r="O33" i="1" s="1"/>
  <c r="H33" i="1"/>
  <c r="G34" i="1"/>
  <c r="O34" i="1" s="1"/>
  <c r="H34" i="1"/>
  <c r="G35" i="1"/>
  <c r="O35" i="1" s="1"/>
  <c r="H35" i="1"/>
  <c r="G36" i="1"/>
  <c r="O36" i="1" s="1"/>
  <c r="H36" i="1"/>
  <c r="G37" i="1"/>
  <c r="O37" i="1" s="1"/>
  <c r="H37" i="1"/>
  <c r="H165" i="1"/>
  <c r="G165" i="1"/>
  <c r="O165" i="1" s="1"/>
  <c r="H164" i="1"/>
  <c r="G164" i="1"/>
  <c r="O164" i="1" s="1"/>
  <c r="H163" i="1"/>
  <c r="G163" i="1"/>
  <c r="O163" i="1" s="1"/>
  <c r="H162" i="1"/>
  <c r="G162" i="1"/>
  <c r="O162" i="1" s="1"/>
  <c r="H136" i="1"/>
  <c r="G136" i="1"/>
  <c r="O136" i="1" s="1"/>
  <c r="H135" i="1"/>
  <c r="G135" i="1"/>
  <c r="O135" i="1" s="1"/>
  <c r="H132" i="1"/>
  <c r="G132" i="1"/>
  <c r="O132" i="1" s="1"/>
  <c r="H131" i="1"/>
  <c r="G131" i="1"/>
  <c r="O131" i="1" s="1"/>
  <c r="H157" i="1"/>
  <c r="G157" i="1"/>
  <c r="O157" i="1" s="1"/>
  <c r="H156" i="1"/>
  <c r="G156" i="1"/>
  <c r="O156" i="1" s="1"/>
  <c r="H155" i="1"/>
  <c r="G155" i="1"/>
  <c r="O155" i="1" s="1"/>
  <c r="H154" i="1"/>
  <c r="G154" i="1"/>
  <c r="O154" i="1" s="1"/>
  <c r="H137" i="1" l="1"/>
  <c r="H166" i="1"/>
  <c r="Q166" i="1"/>
  <c r="H158" i="1"/>
  <c r="Q158" i="1"/>
  <c r="Q137" i="1"/>
  <c r="G38" i="1"/>
  <c r="O38" i="1" s="1"/>
  <c r="H38" i="1"/>
  <c r="H105" i="1" l="1"/>
  <c r="G105" i="1"/>
  <c r="O105" i="1" s="1"/>
  <c r="H40" i="1"/>
  <c r="G40" i="1"/>
  <c r="O40" i="1" s="1"/>
  <c r="G103" i="1"/>
  <c r="O103" i="1" s="1"/>
  <c r="G104" i="1"/>
  <c r="O104" i="1" s="1"/>
  <c r="G106" i="1"/>
  <c r="O106" i="1" s="1"/>
  <c r="G87" i="1"/>
  <c r="O87" i="1" s="1"/>
  <c r="G54" i="1"/>
  <c r="O54" i="1" s="1"/>
  <c r="O66" i="1" s="1"/>
  <c r="G26" i="1"/>
  <c r="O26" i="1" s="1"/>
  <c r="G39" i="1"/>
  <c r="O39" i="1" s="1"/>
  <c r="G41" i="1"/>
  <c r="O41" i="1" s="1"/>
  <c r="O23" i="1"/>
  <c r="O42" i="1" s="1"/>
  <c r="H103" i="1"/>
  <c r="H104" i="1"/>
  <c r="H106" i="1"/>
  <c r="H87" i="1"/>
  <c r="H54" i="1"/>
  <c r="H26" i="1"/>
  <c r="H39" i="1"/>
  <c r="H41" i="1"/>
  <c r="H23" i="1"/>
  <c r="H107" i="1" l="1"/>
  <c r="H66" i="1"/>
  <c r="H42" i="1"/>
  <c r="H48" i="1" s="1"/>
  <c r="R48" i="1" s="1"/>
  <c r="H121" i="1" l="1"/>
  <c r="H82" i="1"/>
</calcChain>
</file>

<file path=xl/sharedStrings.xml><?xml version="1.0" encoding="utf-8"?>
<sst xmlns="http://schemas.openxmlformats.org/spreadsheetml/2006/main" count="194" uniqueCount="82">
  <si>
    <t>Angaben zum Personal in den Bereichen :</t>
  </si>
  <si>
    <t>Pflege, Betreuung, Leitung und Verwaltung, Wirtschaft sowie PSG II-Personal und Personal für Leistungen gemäß § 43b SGB XI</t>
  </si>
  <si>
    <t xml:space="preserve">Einrichtung: </t>
  </si>
  <si>
    <t xml:space="preserve">IK: </t>
  </si>
  <si>
    <t xml:space="preserve">Wir sind an folgenden Tarif/AVR gebunden: </t>
  </si>
  <si>
    <t xml:space="preserve">Unsere Entlohnung ist an nachfolgenden Tarif/AVR angelehnt: </t>
  </si>
  <si>
    <t xml:space="preserve">(§ 72 Abs. 3 a SGB XI) </t>
  </si>
  <si>
    <t xml:space="preserve">(§ 72 Abs. 3 b SGB XI) </t>
  </si>
  <si>
    <t xml:space="preserve">Unsere Entlohnung erfolgt auf Basis des veröffentlichten regional üblichen Entgeltniveaus </t>
  </si>
  <si>
    <t xml:space="preserve">Lfd. NR </t>
  </si>
  <si>
    <t xml:space="preserve">Einstellungs- Datum </t>
  </si>
  <si>
    <t xml:space="preserve">(§ 72 Abs. 3 b SGB XI i.v.m § 3 Abs. 3 der RL des GKV SV nach § 72 Abs. 3 c SGB XI )   </t>
  </si>
  <si>
    <t xml:space="preserve">Hinweise: </t>
  </si>
  <si>
    <t xml:space="preserve">AG -  Anteil </t>
  </si>
  <si>
    <t xml:space="preserve">prospektive Kosten </t>
  </si>
  <si>
    <r>
      <rPr>
        <b/>
        <sz val="10"/>
        <color theme="1"/>
        <rFont val="Arial"/>
        <family val="2"/>
      </rPr>
      <t xml:space="preserve">Engelt Gruppe / Stufe </t>
    </r>
    <r>
      <rPr>
        <sz val="8"/>
        <color theme="1"/>
        <rFont val="Arial"/>
        <family val="2"/>
      </rPr>
      <t>(nach Tarif)</t>
    </r>
  </si>
  <si>
    <r>
      <rPr>
        <b/>
        <sz val="10"/>
        <color theme="1"/>
        <rFont val="Arial"/>
        <family val="2"/>
      </rPr>
      <t xml:space="preserve">Stellen Anteil VZÄ </t>
    </r>
    <r>
      <rPr>
        <sz val="8"/>
        <color theme="1"/>
        <rFont val="Arial"/>
        <family val="2"/>
      </rPr>
      <t>(Basis     40 Std</t>
    </r>
    <r>
      <rPr>
        <sz val="10"/>
        <color theme="1"/>
        <rFont val="Arial"/>
        <family val="2"/>
      </rPr>
      <t xml:space="preserve">)  </t>
    </r>
  </si>
  <si>
    <r>
      <rPr>
        <b/>
        <sz val="10"/>
        <color theme="1"/>
        <rFont val="Arial"/>
        <family val="2"/>
      </rPr>
      <t xml:space="preserve">Jahresbruttoentgelt inkl. AG Anteil </t>
    </r>
    <r>
      <rPr>
        <sz val="10"/>
        <color theme="1"/>
        <rFont val="Arial"/>
        <family val="2"/>
      </rPr>
      <t xml:space="preserve">  </t>
    </r>
    <r>
      <rPr>
        <sz val="8"/>
        <color theme="1"/>
        <rFont val="Arial"/>
        <family val="2"/>
      </rPr>
      <t>(</t>
    </r>
    <r>
      <rPr>
        <u/>
        <sz val="8"/>
        <color theme="1"/>
        <rFont val="Arial"/>
        <family val="2"/>
      </rPr>
      <t xml:space="preserve">ohne </t>
    </r>
    <r>
      <rPr>
        <sz val="8"/>
        <color theme="1"/>
        <rFont val="Arial"/>
        <family val="2"/>
      </rPr>
      <t>Personalnebenkosten wie BG / Fortbildung usw. )</t>
    </r>
    <r>
      <rPr>
        <sz val="10"/>
        <color theme="1"/>
        <rFont val="Arial"/>
        <family val="2"/>
      </rPr>
      <t xml:space="preserve"> </t>
    </r>
  </si>
  <si>
    <t xml:space="preserve">Rechtsverbindliche Erklärung des Trägers über die Richtigkeit der Angaben </t>
  </si>
  <si>
    <t xml:space="preserve">Ort / Datum: </t>
  </si>
  <si>
    <t xml:space="preserve">Unterschrift Träger: </t>
  </si>
  <si>
    <r>
      <rPr>
        <b/>
        <sz val="10"/>
        <color theme="1"/>
        <rFont val="Arial"/>
        <family val="2"/>
      </rPr>
      <t>wöchentl Arbeits zeit / Std</t>
    </r>
    <r>
      <rPr>
        <sz val="10"/>
        <color theme="1"/>
        <rFont val="Arial"/>
        <family val="2"/>
      </rPr>
      <t xml:space="preserve"> </t>
    </r>
  </si>
  <si>
    <t xml:space="preserve">Arbeits stunden / Monat </t>
  </si>
  <si>
    <t xml:space="preserve">Altenpflegerin </t>
  </si>
  <si>
    <t>Jahresbruttoentgelt inkl. AG Anteil                     je VZÄ</t>
  </si>
  <si>
    <r>
      <t xml:space="preserve">Engelt Gruppe / Stufe </t>
    </r>
    <r>
      <rPr>
        <sz val="8"/>
        <color theme="1"/>
        <rFont val="Arial"/>
        <family val="2"/>
      </rPr>
      <t>(nach Tarif)</t>
    </r>
  </si>
  <si>
    <t xml:space="preserve">Krankenschwester </t>
  </si>
  <si>
    <t xml:space="preserve">Erläuterung Zuschläge: </t>
  </si>
  <si>
    <t xml:space="preserve">ggf. Steuer und SV freie Zuschläge monatlich </t>
  </si>
  <si>
    <t>Leitung und Verwaltung</t>
  </si>
  <si>
    <t>Hauswirtschaftskräfte</t>
  </si>
  <si>
    <t>Küche</t>
  </si>
  <si>
    <t>Reinigung</t>
  </si>
  <si>
    <t>Wäsche</t>
  </si>
  <si>
    <t>Hausmeister</t>
  </si>
  <si>
    <t>sonstiges Personal</t>
  </si>
  <si>
    <t xml:space="preserve">Qualifikation / Funktion                               </t>
  </si>
  <si>
    <t>Leitung</t>
  </si>
  <si>
    <t>Verwaltung</t>
  </si>
  <si>
    <t>Ergebnis</t>
  </si>
  <si>
    <t>Stand vom:</t>
  </si>
  <si>
    <t xml:space="preserve">Stand vom: </t>
  </si>
  <si>
    <r>
      <t xml:space="preserve">Grundlohn / Gehalt                  monatlich    </t>
    </r>
    <r>
      <rPr>
        <sz val="8"/>
        <color theme="1"/>
        <rFont val="Arial"/>
        <family val="2"/>
      </rPr>
      <t>(Basis indiv. Arbeitszeit MA) 1</t>
    </r>
    <r>
      <rPr>
        <sz val="10"/>
        <color theme="1"/>
        <rFont val="Arial"/>
        <family val="2"/>
      </rPr>
      <t xml:space="preserve">       </t>
    </r>
    <r>
      <rPr>
        <sz val="10"/>
        <color rgb="FFFF0000"/>
        <rFont val="Arial"/>
        <family val="2"/>
      </rPr>
      <t xml:space="preserve"> </t>
    </r>
  </si>
  <si>
    <t>Pflegetypische Zulagen monatlich  (Basis indiv. Arbeitszeit MA) 2</t>
  </si>
  <si>
    <r>
      <rPr>
        <u/>
        <sz val="11"/>
        <color theme="1"/>
        <rFont val="Arial"/>
        <family val="2"/>
      </rPr>
      <t>2  Pflegetypische Zulagen:</t>
    </r>
    <r>
      <rPr>
        <sz val="11"/>
        <color theme="1"/>
        <rFont val="Arial"/>
        <family val="2"/>
      </rPr>
      <t xml:space="preserve"> Darunter fallen Zulagen, die typischer Weise unabhängig von konkreten Arbeitseinsätzen oder Arbeitszeiten allein aufgrund des konkreten Beschäftigungsverhältnisses im Pflege- und     Betreuungsbereich regelmäßig und fix gezahlt werden, beispielsweise Pflege- und Geriat-riezulagen, Schicht- und Wechselschichtzulagen für ständige Schicht-/Wechselschichtarbeit, Er-schwerniszulagen, Stellenzulagen. </t>
    </r>
  </si>
  <si>
    <r>
      <rPr>
        <u/>
        <sz val="11"/>
        <color theme="1"/>
        <rFont val="Arial"/>
        <family val="2"/>
      </rPr>
      <t>1  Grundlohn:</t>
    </r>
    <r>
      <rPr>
        <sz val="11"/>
        <color theme="1"/>
        <rFont val="Arial"/>
        <family val="2"/>
      </rPr>
      <t xml:space="preserve"> In der Regel monatlich gezahltes regelmäßiges Grundgehalt unter Berücksichtigung der Eingruppierung in die Entgeltgruppen und der Erfahrungsstufen</t>
    </r>
  </si>
  <si>
    <r>
      <rPr>
        <u/>
        <sz val="11"/>
        <color theme="1"/>
        <rFont val="Arial"/>
        <family val="2"/>
      </rPr>
      <t>3 Vermögenswirksame Leistungen des Arbeitgebers:</t>
    </r>
    <r>
      <rPr>
        <sz val="11"/>
        <color theme="1"/>
        <rFont val="Arial"/>
        <family val="2"/>
      </rPr>
      <t xml:space="preserve"> Darunter werden Leistungen nach § 2 des 5. Vermögensbildungsgesetzes verstanden.</t>
    </r>
  </si>
  <si>
    <r>
      <rPr>
        <u/>
        <sz val="11"/>
        <color theme="1"/>
        <rFont val="Arial"/>
        <family val="2"/>
      </rPr>
      <t>4 Jahressonderzahlungen:</t>
    </r>
    <r>
      <rPr>
        <sz val="11"/>
        <color theme="1"/>
        <rFont val="Arial"/>
        <family val="2"/>
      </rPr>
      <t xml:space="preserve"> Zusätzliches Entgelt, das in jedem Jahr, aber nicht regelmäßig monatlich, sondern z. B. halbjährlich oder jährlich gezahlt wird (beispielsweise Urlaubs- oder Weihnachtsgeld, jährliche Betriebstreueprämien, nicht aber einmalige Sonderzahlungen wie beispielsweise einmalige Prämien oder Boni</t>
    </r>
  </si>
  <si>
    <r>
      <rPr>
        <u/>
        <sz val="11"/>
        <color theme="1"/>
        <rFont val="Arial"/>
        <family val="2"/>
      </rPr>
      <t>5 Bereitschaftsdienst und Rufbereitschaft:</t>
    </r>
    <r>
      <rPr>
        <sz val="11"/>
        <color theme="1"/>
        <rFont val="Arial"/>
        <family val="2"/>
      </rPr>
      <t xml:space="preserve">  Bereitschaftsdienst ist die Zeitspanne, in der der Arbeitnehmer sich für Zwecke des Betriebes an einem vom Arbeitgeber vorgegebenen Ort innerhalb oder außerhalb des Betriebs aufhalten muss, damit er erforderlichenfalls seine Arbeitstätigkeit jedenfalls unverzüglich aufnehmen kann.  Rufbereitschaft ist die Verpflichtung des Arbeitnehmers, für den Arbeitgeber jederzeit erreichbar zu sein, um auf Abruf die Arbeit alsbald aufnehmen zu können. Im Unterschied zum Bereitschaftsdienst muss sich der Arbeitnehmer nicht an einem vorgegebenen Ort aufhalten. </t>
    </r>
  </si>
  <si>
    <r>
      <rPr>
        <u/>
        <sz val="11"/>
        <color theme="1"/>
        <rFont val="Arial"/>
        <family val="2"/>
      </rPr>
      <t xml:space="preserve">6 Pflegetypische Zuschläge: </t>
    </r>
    <r>
      <rPr>
        <sz val="11"/>
        <color theme="1"/>
        <rFont val="Arial"/>
        <family val="2"/>
      </rPr>
      <t>Pflegetypische Zuschläge sind solche, die abhängig von der Art und Häufigkeit bestimmter Tätigkeiten, also den konkreten Arbeitseinsätzen oder Arbeitszeiten, z. B. beim Einsatz in bestimmten Bereichen oder zu bestimmten Zeiten, gezahlt werden. Zu zahlen sind von den nicht tarifgebundenen Pflegeeinrichtungen mindestens Nachtzuschläge, Sonntagszuschläge und Feiertagszuschläge.</t>
    </r>
  </si>
  <si>
    <t xml:space="preserve">stellv. PDL </t>
  </si>
  <si>
    <t>PDL (Anteil Pflege)</t>
  </si>
  <si>
    <t>ggf. Jahres sonder- zahlungen jährlich (Basis indiv. Arbeitszeit MA) 4</t>
  </si>
  <si>
    <t>ggf. Bereit schaftsdienst oder Ruf bereitschaft monatlich (Basis indiv. Arbeitszeit MA) 5</t>
  </si>
  <si>
    <t>ggf. pflege typische Zuschläge (variabel)  monatlich (Basis indiv. Arbeitszeit MA) 6</t>
  </si>
  <si>
    <t>ggf. VWL   AG-Anteil monatlich (Basis indiv. Arbeitszeit MA) 3</t>
  </si>
  <si>
    <r>
      <t xml:space="preserve">Stundenlohn  AN Brutto     Arbeitszeit normiert    </t>
    </r>
    <r>
      <rPr>
        <sz val="8"/>
        <color theme="1"/>
        <rFont val="Arial"/>
        <family val="2"/>
      </rPr>
      <t>(ohne variable Zuschläge) nachrichtlich</t>
    </r>
    <r>
      <rPr>
        <sz val="10"/>
        <color theme="1"/>
        <rFont val="Arial"/>
        <family val="2"/>
      </rPr>
      <t xml:space="preserve">    </t>
    </r>
  </si>
  <si>
    <r>
      <t xml:space="preserve">Stundenlohn  AN Brutto     Arbeitszeit normiert    </t>
    </r>
    <r>
      <rPr>
        <sz val="8"/>
        <color theme="1"/>
        <rFont val="Arial"/>
        <family val="2"/>
      </rPr>
      <t xml:space="preserve">(ohne variable Zuschläge) </t>
    </r>
    <r>
      <rPr>
        <sz val="10"/>
        <color theme="1"/>
        <rFont val="Arial"/>
        <family val="2"/>
      </rPr>
      <t xml:space="preserve">nachrichtlich    </t>
    </r>
  </si>
  <si>
    <r>
      <t xml:space="preserve">Stundenlohn  AN Brutto     Arbeitszeit normiert    </t>
    </r>
    <r>
      <rPr>
        <sz val="8"/>
        <color theme="1"/>
        <rFont val="Arial"/>
        <family val="2"/>
      </rPr>
      <t>(ohne variable Zuschläge)</t>
    </r>
    <r>
      <rPr>
        <sz val="10"/>
        <color theme="1"/>
        <rFont val="Arial"/>
        <family val="2"/>
      </rPr>
      <t xml:space="preserve"> nachrichtlich   </t>
    </r>
  </si>
  <si>
    <r>
      <t xml:space="preserve">Stundenlohn  AN Brutto     Arbeitszeit normiert    </t>
    </r>
    <r>
      <rPr>
        <sz val="8"/>
        <color theme="1"/>
        <rFont val="Arial"/>
        <family val="2"/>
      </rPr>
      <t>(nur Grundgehalt) nachrichtlich</t>
    </r>
    <r>
      <rPr>
        <sz val="10"/>
        <color theme="1"/>
        <rFont val="Arial"/>
        <family val="2"/>
      </rPr>
      <t xml:space="preserve">    </t>
    </r>
  </si>
  <si>
    <r>
      <t xml:space="preserve">Qualifikation / Funktion                               </t>
    </r>
    <r>
      <rPr>
        <sz val="8"/>
        <color rgb="FFFF0000"/>
        <rFont val="Arial"/>
        <family val="2"/>
      </rPr>
      <t/>
    </r>
  </si>
  <si>
    <r>
      <t xml:space="preserve">Qualifikation / Funktion                               </t>
    </r>
    <r>
      <rPr>
        <sz val="8"/>
        <color theme="1"/>
        <rFont val="Arial"/>
        <family val="2"/>
      </rPr>
      <t>(hier Einsatzgebiet der Hauswirtschaftskräfte, Hausmeister kennzeichnen)</t>
    </r>
    <r>
      <rPr>
        <sz val="10"/>
        <color theme="1"/>
        <rFont val="Arial"/>
        <family val="2"/>
      </rPr>
      <t xml:space="preserve"> </t>
    </r>
  </si>
  <si>
    <t xml:space="preserve">gew. Entgeltniveau der Beschäftigtengruppe / AN-Brutto Std. /nachrichtl. </t>
  </si>
  <si>
    <t>gew. Entgeltniveau der Beschäftigtengruppe / AN-Brutto Std. /nachrichtl.</t>
  </si>
  <si>
    <t xml:space="preserve">Ergebnis </t>
  </si>
  <si>
    <t>43b-Personal</t>
  </si>
  <si>
    <t>PSG-II-Personal</t>
  </si>
  <si>
    <t>PHK</t>
  </si>
  <si>
    <t>Ergebnis über alle Bereiche</t>
  </si>
  <si>
    <t>§ 43b-Personal</t>
  </si>
  <si>
    <r>
      <t xml:space="preserve">Stellen Anteil VZÄ </t>
    </r>
    <r>
      <rPr>
        <sz val="8"/>
        <color theme="1"/>
        <rFont val="Arial"/>
        <family val="2"/>
      </rPr>
      <t>(Basis     40 Std</t>
    </r>
    <r>
      <rPr>
        <sz val="10"/>
        <color theme="1"/>
        <rFont val="Arial"/>
        <family val="2"/>
      </rPr>
      <t xml:space="preserve">)  </t>
    </r>
  </si>
  <si>
    <t xml:space="preserve">Stellen Anteil VZÄ (Basis     40 Std) </t>
  </si>
  <si>
    <t xml:space="preserve">wöchentl Arbeits zeit / Std </t>
  </si>
  <si>
    <r>
      <t xml:space="preserve">Jahresbruttoentgelt inkl. AG Anteil   </t>
    </r>
    <r>
      <rPr>
        <sz val="8"/>
        <color theme="1"/>
        <rFont val="Arial"/>
        <family val="2"/>
      </rPr>
      <t>(</t>
    </r>
    <r>
      <rPr>
        <u/>
        <sz val="8"/>
        <color theme="1"/>
        <rFont val="Arial"/>
        <family val="2"/>
      </rPr>
      <t xml:space="preserve">ohne </t>
    </r>
    <r>
      <rPr>
        <sz val="8"/>
        <color theme="1"/>
        <rFont val="Arial"/>
        <family val="2"/>
      </rPr>
      <t>Personalnebenkosten wie BG / Fortbildung usw. )</t>
    </r>
    <r>
      <rPr>
        <sz val="10"/>
        <color theme="1"/>
        <rFont val="Arial"/>
        <family val="2"/>
      </rPr>
      <t xml:space="preserve"> </t>
    </r>
  </si>
  <si>
    <t xml:space="preserve">Jahresbruttoentgelt inkl. AG Anteil   (ohne Personalnebenkosten wie BG / Fortbildung usw. ) </t>
  </si>
  <si>
    <t>Jahresbrutto-entgelt inkl. AG Anteil je VZÄ</t>
  </si>
  <si>
    <r>
      <rPr>
        <b/>
        <sz val="12"/>
        <color theme="1"/>
        <rFont val="Arial"/>
        <family val="2"/>
      </rPr>
      <t xml:space="preserve">Pflege- und Betreuungskräfte </t>
    </r>
    <r>
      <rPr>
        <b/>
        <u/>
        <sz val="12"/>
        <color theme="1"/>
        <rFont val="Arial"/>
        <family val="2"/>
      </rPr>
      <t>ohne</t>
    </r>
    <r>
      <rPr>
        <b/>
        <sz val="12"/>
        <color theme="1"/>
        <rFont val="Arial"/>
        <family val="2"/>
      </rPr>
      <t xml:space="preserve"> mindestens einjährige Berufsausbildung</t>
    </r>
    <r>
      <rPr>
        <sz val="12"/>
        <color theme="1"/>
        <rFont val="Arial"/>
        <family val="2"/>
      </rPr>
      <t xml:space="preserve"> (lt. RL des GKV SV nach § 72 Abs. 3c SGB XI)</t>
    </r>
  </si>
  <si>
    <r>
      <rPr>
        <b/>
        <sz val="12"/>
        <color theme="1"/>
        <rFont val="Arial"/>
        <family val="2"/>
      </rPr>
      <t xml:space="preserve">Pflege- und Betreuungskräfte </t>
    </r>
    <r>
      <rPr>
        <b/>
        <u/>
        <sz val="12"/>
        <color theme="1"/>
        <rFont val="Arial"/>
        <family val="2"/>
      </rPr>
      <t>mit</t>
    </r>
    <r>
      <rPr>
        <b/>
        <sz val="12"/>
        <color theme="1"/>
        <rFont val="Arial"/>
        <family val="2"/>
      </rPr>
      <t xml:space="preserve"> mindestens einjähriger Berufsausbildung</t>
    </r>
    <r>
      <rPr>
        <sz val="12"/>
        <color theme="1"/>
        <rFont val="Arial"/>
        <family val="2"/>
      </rPr>
      <t xml:space="preserve"> (lt. RL des GKV SV nach § 72 Abs. 3c SGB XI) </t>
    </r>
  </si>
  <si>
    <r>
      <t xml:space="preserve">Fachkräfte in den Bereichen Pflege und Betreuung mit mindestens dreijähriger Berufsausbildung </t>
    </r>
    <r>
      <rPr>
        <sz val="12"/>
        <color theme="1"/>
        <rFont val="Arial"/>
        <family val="2"/>
      </rPr>
      <t>(lt. RL des GKV SV nach § 72 Abs. 3c SGB XI)</t>
    </r>
    <r>
      <rPr>
        <b/>
        <sz val="12"/>
        <color theme="1"/>
        <rFont val="Arial"/>
        <family val="2"/>
      </rPr>
      <t xml:space="preserve"> inkl PDL und Stellv. PDL in der Pflege </t>
    </r>
  </si>
  <si>
    <t>Pflege- und Betreuungshilfskräfte</t>
  </si>
  <si>
    <t>Pflege-und Betreuungshilfskräfte gesamt</t>
  </si>
  <si>
    <t xml:space="preserve">PDL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</si>
</sst>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_-* #,##0.00\ [$€-407]_-;\-* #,##0.00\ [$€-407]_-;_-* &quot;-&quot;??\ [$€-407]_-;_-@_-"/>
  </numFmts>
  <fonts count="17">
    <font>
      <sz val="11"/>
      <color theme="1"/>
      <name val="Arial"/>
      <family val="2"/>
    </font>
    <font>
      <b/>
      <sz val="11"/>
      <color theme="1"/>
      <name val="Arial"/>
      <family val="2"/>
    </font>
    <font>
      <sz val="10"/>
      <color theme="1"/>
      <name val="Arial"/>
      <family val="2"/>
    </font>
    <font>
      <sz val="8"/>
      <color theme="1"/>
      <name val="Arial"/>
      <family val="2"/>
    </font>
    <font>
      <u/>
      <sz val="8"/>
      <color theme="1"/>
      <name val="Arial"/>
      <family val="2"/>
    </font>
    <font>
      <b/>
      <sz val="10"/>
      <color theme="1"/>
      <name val="Arial"/>
      <family val="2"/>
    </font>
    <font>
      <sz val="8"/>
      <color rgb="FFFF0000"/>
      <name val="Arial"/>
      <family val="2"/>
    </font>
    <font>
      <b/>
      <sz val="11"/>
      <color rgb="FFFF0000"/>
      <name val="Arial"/>
      <family val="2"/>
    </font>
    <font>
      <sz val="11"/>
      <color rgb="FFFF0000"/>
      <name val="Arial"/>
      <family val="2"/>
    </font>
    <font>
      <sz val="10"/>
      <color rgb="FFFF0000"/>
      <name val="Arial"/>
      <family val="2"/>
    </font>
    <font>
      <b/>
      <sz val="11"/>
      <color theme="1"/>
      <name val="Arial"/>
    </font>
    <font>
      <u/>
      <sz val="11"/>
      <color theme="1"/>
      <name val="Arial"/>
      <family val="2"/>
    </font>
    <font>
      <b/>
      <sz val="11"/>
      <color theme="0" tint="-0.14999847407452621"/>
      <name val="Arial"/>
      <family val="2"/>
    </font>
    <font>
      <sz val="11"/>
      <color theme="0" tint="-0.14999847407452621"/>
      <name val="Arial"/>
      <family val="2"/>
    </font>
    <font>
      <sz val="12"/>
      <color theme="1"/>
      <name val="Arial"/>
      <family val="2"/>
    </font>
    <font>
      <b/>
      <sz val="12"/>
      <color theme="1"/>
      <name val="Arial"/>
      <family val="2"/>
    </font>
    <font>
      <b/>
      <u/>
      <sz val="12"/>
      <color theme="1"/>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s>
  <cellStyleXfs count="1">
    <xf numFmtId="0" fontId="0" fillId="0" borderId="0"/>
  </cellStyleXfs>
  <cellXfs count="199">
    <xf numFmtId="0" fontId="0" fillId="0" borderId="0" xfId="0"/>
    <xf numFmtId="0" fontId="0" fillId="0" borderId="0" xfId="0" applyAlignment="1">
      <alignment horizontal="center"/>
    </xf>
    <xf numFmtId="0" fontId="1" fillId="0" borderId="0" xfId="0" applyFont="1"/>
    <xf numFmtId="0" fontId="2" fillId="0" borderId="0" xfId="0" applyFont="1"/>
    <xf numFmtId="0" fontId="3" fillId="0" borderId="0" xfId="0" applyFont="1" applyAlignment="1">
      <alignment vertical="top"/>
    </xf>
    <xf numFmtId="0" fontId="0" fillId="0" borderId="0" xfId="0" applyAlignment="1"/>
    <xf numFmtId="0" fontId="5" fillId="0" borderId="4" xfId="0" applyFont="1" applyBorder="1" applyAlignment="1">
      <alignment vertical="top" wrapText="1"/>
    </xf>
    <xf numFmtId="0" fontId="2" fillId="0" borderId="4" xfId="0" applyFont="1" applyBorder="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ill="1" applyBorder="1" applyAlignment="1">
      <alignment horizontal="center"/>
    </xf>
    <xf numFmtId="0" fontId="0" fillId="0" borderId="0" xfId="0" applyFill="1" applyBorder="1" applyAlignment="1">
      <alignment horizontal="left"/>
    </xf>
    <xf numFmtId="2" fontId="0" fillId="3" borderId="8" xfId="0" applyNumberFormat="1" applyFill="1" applyBorder="1"/>
    <xf numFmtId="165" fontId="0" fillId="3" borderId="8" xfId="0" applyNumberFormat="1" applyFill="1" applyBorder="1"/>
    <xf numFmtId="0" fontId="1" fillId="3" borderId="9" xfId="0" applyFont="1" applyFill="1" applyBorder="1"/>
    <xf numFmtId="0" fontId="0" fillId="3" borderId="10" xfId="0" applyFill="1" applyBorder="1"/>
    <xf numFmtId="0" fontId="0" fillId="3" borderId="11" xfId="0" applyFill="1" applyBorder="1"/>
    <xf numFmtId="0" fontId="0" fillId="3" borderId="12" xfId="0" applyFill="1" applyBorder="1"/>
    <xf numFmtId="0" fontId="0" fillId="3" borderId="0" xfId="0" applyFill="1" applyBorder="1"/>
    <xf numFmtId="0" fontId="0" fillId="3" borderId="13" xfId="0" applyFill="1" applyBorder="1"/>
    <xf numFmtId="0" fontId="0" fillId="3" borderId="0" xfId="0" applyFill="1" applyBorder="1" applyAlignment="1">
      <alignment horizontal="left" vertical="top"/>
    </xf>
    <xf numFmtId="165" fontId="0" fillId="0" borderId="0" xfId="0" applyNumberFormat="1"/>
    <xf numFmtId="0" fontId="0" fillId="0" borderId="0" xfId="0" applyFill="1" applyBorder="1"/>
    <xf numFmtId="2" fontId="0" fillId="0" borderId="0" xfId="0" applyNumberFormat="1" applyFill="1" applyBorder="1"/>
    <xf numFmtId="165" fontId="0" fillId="0" borderId="0" xfId="0" applyNumberFormat="1" applyFill="1" applyBorder="1"/>
    <xf numFmtId="165" fontId="1" fillId="0" borderId="0" xfId="0" applyNumberFormat="1" applyFont="1" applyFill="1" applyBorder="1"/>
    <xf numFmtId="165" fontId="1" fillId="3" borderId="8" xfId="0" applyNumberFormat="1" applyFont="1" applyFill="1" applyBorder="1"/>
    <xf numFmtId="0" fontId="1" fillId="3" borderId="2" xfId="0" applyFont="1" applyFill="1" applyBorder="1" applyAlignment="1">
      <alignment horizontal="center"/>
    </xf>
    <xf numFmtId="165" fontId="0" fillId="3" borderId="19" xfId="0" applyNumberFormat="1" applyFill="1" applyBorder="1"/>
    <xf numFmtId="165" fontId="0" fillId="3" borderId="20" xfId="0" applyNumberFormat="1" applyFill="1" applyBorder="1"/>
    <xf numFmtId="2" fontId="0" fillId="3" borderId="23" xfId="0" applyNumberFormat="1" applyFill="1" applyBorder="1"/>
    <xf numFmtId="0" fontId="0" fillId="3" borderId="23" xfId="0" applyFill="1" applyBorder="1"/>
    <xf numFmtId="0" fontId="0" fillId="3" borderId="20" xfId="0" applyFill="1" applyBorder="1"/>
    <xf numFmtId="166" fontId="8" fillId="3" borderId="23" xfId="0" applyNumberFormat="1" applyFont="1" applyFill="1" applyBorder="1"/>
    <xf numFmtId="165" fontId="1" fillId="3" borderId="23" xfId="0" applyNumberFormat="1" applyFont="1" applyFill="1" applyBorder="1"/>
    <xf numFmtId="0" fontId="0" fillId="0" borderId="0" xfId="0" applyFill="1"/>
    <xf numFmtId="164" fontId="0" fillId="0" borderId="0" xfId="0" applyNumberFormat="1" applyFill="1" applyBorder="1"/>
    <xf numFmtId="165" fontId="1" fillId="3" borderId="8" xfId="0" applyNumberFormat="1" applyFont="1" applyFill="1" applyBorder="1" applyAlignment="1">
      <alignment vertical="top" wrapText="1"/>
    </xf>
    <xf numFmtId="165" fontId="10" fillId="3" borderId="23" xfId="0" applyNumberFormat="1" applyFont="1" applyFill="1" applyBorder="1"/>
    <xf numFmtId="2" fontId="0" fillId="3" borderId="26" xfId="0" applyNumberFormat="1" applyFill="1" applyBorder="1"/>
    <xf numFmtId="165" fontId="0" fillId="3" borderId="26" xfId="0" applyNumberFormat="1" applyFill="1" applyBorder="1"/>
    <xf numFmtId="165" fontId="1" fillId="3" borderId="26" xfId="0" applyNumberFormat="1" applyFont="1" applyFill="1" applyBorder="1"/>
    <xf numFmtId="165" fontId="0" fillId="3" borderId="24" xfId="0" applyNumberFormat="1" applyFill="1" applyBorder="1"/>
    <xf numFmtId="0" fontId="1" fillId="0" borderId="0" xfId="0" applyFont="1" applyAlignment="1"/>
    <xf numFmtId="165" fontId="10" fillId="3" borderId="8" xfId="0" applyNumberFormat="1" applyFont="1" applyFill="1" applyBorder="1"/>
    <xf numFmtId="2" fontId="0" fillId="3" borderId="8" xfId="0" applyNumberFormat="1" applyFont="1" applyFill="1" applyBorder="1"/>
    <xf numFmtId="165" fontId="0" fillId="3" borderId="8" xfId="0" applyNumberFormat="1" applyFont="1" applyFill="1" applyBorder="1"/>
    <xf numFmtId="165" fontId="8" fillId="3" borderId="23" xfId="0" applyNumberFormat="1" applyFont="1" applyFill="1" applyBorder="1"/>
    <xf numFmtId="0" fontId="11" fillId="0" borderId="0" xfId="0" applyFont="1" applyFill="1"/>
    <xf numFmtId="0" fontId="1" fillId="3" borderId="23" xfId="0" applyFont="1" applyFill="1" applyBorder="1"/>
    <xf numFmtId="165" fontId="0" fillId="3" borderId="28" xfId="0" applyNumberFormat="1" applyFill="1" applyBorder="1"/>
    <xf numFmtId="165" fontId="0" fillId="3" borderId="30" xfId="0" applyNumberFormat="1" applyFill="1" applyBorder="1"/>
    <xf numFmtId="165" fontId="0" fillId="3" borderId="32" xfId="0" applyNumberFormat="1" applyFill="1" applyBorder="1"/>
    <xf numFmtId="165" fontId="0" fillId="3" borderId="28" xfId="0" applyNumberFormat="1" applyFont="1" applyFill="1" applyBorder="1"/>
    <xf numFmtId="0" fontId="5" fillId="0" borderId="13" xfId="0" applyFont="1" applyBorder="1" applyAlignment="1">
      <alignment vertical="top" wrapText="1"/>
    </xf>
    <xf numFmtId="0" fontId="5" fillId="0" borderId="34" xfId="0" applyFont="1" applyBorder="1" applyAlignment="1">
      <alignment vertical="top" wrapText="1"/>
    </xf>
    <xf numFmtId="0" fontId="2" fillId="0" borderId="34" xfId="0" applyFont="1" applyBorder="1" applyAlignment="1">
      <alignment vertical="top" wrapText="1"/>
    </xf>
    <xf numFmtId="0" fontId="2" fillId="0" borderId="12" xfId="0" applyFont="1" applyBorder="1" applyAlignment="1">
      <alignment vertical="top" wrapText="1"/>
    </xf>
    <xf numFmtId="2" fontId="12" fillId="3" borderId="23" xfId="0" applyNumberFormat="1" applyFont="1" applyFill="1" applyBorder="1"/>
    <xf numFmtId="165" fontId="13" fillId="3" borderId="23" xfId="0" applyNumberFormat="1" applyFont="1" applyFill="1" applyBorder="1"/>
    <xf numFmtId="166" fontId="8" fillId="0" borderId="0" xfId="0" applyNumberFormat="1" applyFont="1" applyFill="1" applyBorder="1"/>
    <xf numFmtId="2" fontId="0" fillId="0" borderId="8" xfId="0" applyNumberFormat="1" applyBorder="1"/>
    <xf numFmtId="166" fontId="0" fillId="0" borderId="8" xfId="0" applyNumberFormat="1" applyBorder="1"/>
    <xf numFmtId="165" fontId="1" fillId="0" borderId="8" xfId="0" applyNumberFormat="1" applyFont="1" applyFill="1" applyBorder="1"/>
    <xf numFmtId="165" fontId="0" fillId="0" borderId="8" xfId="0" applyNumberFormat="1" applyFill="1" applyBorder="1"/>
    <xf numFmtId="166" fontId="0" fillId="3" borderId="8" xfId="0" applyNumberFormat="1" applyFill="1" applyBorder="1"/>
    <xf numFmtId="0" fontId="0" fillId="3" borderId="35" xfId="0" applyFill="1" applyBorder="1"/>
    <xf numFmtId="2" fontId="0" fillId="3" borderId="35" xfId="0" applyNumberFormat="1" applyFill="1" applyBorder="1"/>
    <xf numFmtId="165" fontId="1" fillId="3" borderId="35" xfId="0" applyNumberFormat="1" applyFont="1" applyFill="1" applyBorder="1"/>
    <xf numFmtId="0" fontId="1" fillId="3" borderId="35" xfId="0" applyFont="1" applyFill="1" applyBorder="1" applyAlignment="1">
      <alignment horizontal="left"/>
    </xf>
    <xf numFmtId="165" fontId="1" fillId="3" borderId="17" xfId="0" applyNumberFormat="1" applyFont="1" applyFill="1" applyBorder="1" applyAlignment="1">
      <alignment horizontal="left"/>
    </xf>
    <xf numFmtId="0" fontId="0" fillId="3" borderId="33" xfId="0" applyFill="1" applyBorder="1"/>
    <xf numFmtId="165" fontId="1" fillId="3" borderId="17" xfId="0" applyNumberFormat="1" applyFont="1" applyFill="1" applyBorder="1" applyAlignment="1">
      <alignment horizontal="center"/>
    </xf>
    <xf numFmtId="165" fontId="1" fillId="3" borderId="18" xfId="0" applyNumberFormat="1" applyFont="1" applyFill="1" applyBorder="1" applyAlignment="1">
      <alignment horizontal="center"/>
    </xf>
    <xf numFmtId="0" fontId="0" fillId="3" borderId="22" xfId="0" applyFill="1" applyBorder="1"/>
    <xf numFmtId="0" fontId="0" fillId="3" borderId="23" xfId="0" applyFont="1" applyFill="1" applyBorder="1"/>
    <xf numFmtId="2" fontId="0" fillId="3" borderId="21" xfId="0" applyNumberFormat="1" applyFill="1" applyBorder="1"/>
    <xf numFmtId="2" fontId="1" fillId="3" borderId="0" xfId="0" applyNumberFormat="1" applyFont="1" applyFill="1"/>
    <xf numFmtId="0" fontId="0" fillId="3" borderId="35" xfId="0" applyFont="1" applyFill="1" applyBorder="1" applyAlignment="1">
      <alignment horizontal="left"/>
    </xf>
    <xf numFmtId="0" fontId="0" fillId="3" borderId="35" xfId="0" applyFont="1" applyFill="1" applyBorder="1"/>
    <xf numFmtId="2" fontId="0" fillId="3" borderId="35" xfId="0" applyNumberFormat="1" applyFont="1" applyFill="1" applyBorder="1"/>
    <xf numFmtId="166" fontId="13" fillId="3" borderId="23" xfId="0" applyNumberFormat="1" applyFont="1" applyFill="1" applyBorder="1"/>
    <xf numFmtId="166" fontId="13" fillId="3" borderId="35" xfId="0" applyNumberFormat="1" applyFont="1" applyFill="1" applyBorder="1"/>
    <xf numFmtId="165" fontId="0" fillId="3" borderId="35" xfId="0" applyNumberFormat="1" applyFont="1" applyFill="1" applyBorder="1"/>
    <xf numFmtId="165" fontId="1" fillId="3" borderId="0" xfId="0" applyNumberFormat="1" applyFont="1" applyFill="1" applyBorder="1" applyAlignment="1">
      <alignment horizontal="left"/>
    </xf>
    <xf numFmtId="165" fontId="0" fillId="3" borderId="0" xfId="0" applyNumberFormat="1" applyFill="1"/>
    <xf numFmtId="0" fontId="1" fillId="3" borderId="0" xfId="0" applyFont="1" applyFill="1"/>
    <xf numFmtId="0" fontId="0" fillId="3" borderId="0" xfId="0" applyFill="1"/>
    <xf numFmtId="166" fontId="7" fillId="3" borderId="0" xfId="0" applyNumberFormat="1" applyFont="1" applyFill="1"/>
    <xf numFmtId="0" fontId="1" fillId="0" borderId="0" xfId="0" applyFont="1" applyFill="1" applyBorder="1" applyAlignment="1">
      <alignment horizontal="left"/>
    </xf>
    <xf numFmtId="166" fontId="0" fillId="0" borderId="0" xfId="0" applyNumberFormat="1" applyFill="1" applyBorder="1"/>
    <xf numFmtId="0" fontId="1" fillId="0" borderId="0" xfId="0" applyFont="1" applyFill="1" applyBorder="1"/>
    <xf numFmtId="0" fontId="1" fillId="0" borderId="0" xfId="0" applyFont="1" applyAlignment="1">
      <alignment wrapText="1"/>
    </xf>
    <xf numFmtId="2" fontId="1" fillId="3" borderId="8" xfId="0" applyNumberFormat="1" applyFont="1" applyFill="1" applyBorder="1" applyAlignment="1">
      <alignment horizontal="left"/>
    </xf>
    <xf numFmtId="165" fontId="12" fillId="3" borderId="17" xfId="0" applyNumberFormat="1" applyFont="1" applyFill="1" applyBorder="1" applyAlignment="1">
      <alignment horizontal="left"/>
    </xf>
    <xf numFmtId="164" fontId="12" fillId="3" borderId="35" xfId="0" applyNumberFormat="1" applyFont="1" applyFill="1" applyBorder="1" applyAlignment="1">
      <alignment horizontal="left"/>
    </xf>
    <xf numFmtId="2" fontId="12" fillId="3" borderId="35" xfId="0" applyNumberFormat="1" applyFont="1" applyFill="1" applyBorder="1" applyAlignment="1">
      <alignment horizontal="left"/>
    </xf>
    <xf numFmtId="165" fontId="12" fillId="3" borderId="18" xfId="0" applyNumberFormat="1" applyFont="1" applyFill="1" applyBorder="1" applyAlignment="1">
      <alignment horizontal="left"/>
    </xf>
    <xf numFmtId="2" fontId="13" fillId="3" borderId="35" xfId="0" applyNumberFormat="1" applyFont="1" applyFill="1" applyBorder="1" applyAlignment="1">
      <alignment horizontal="left"/>
    </xf>
    <xf numFmtId="2" fontId="1" fillId="3" borderId="8" xfId="0" applyNumberFormat="1" applyFont="1" applyFill="1" applyBorder="1"/>
    <xf numFmtId="0" fontId="5" fillId="0" borderId="8" xfId="0" applyFont="1" applyBorder="1" applyAlignment="1">
      <alignment wrapText="1"/>
    </xf>
    <xf numFmtId="165" fontId="0" fillId="3" borderId="19" xfId="0" applyNumberFormat="1" applyFont="1" applyFill="1" applyBorder="1" applyAlignment="1">
      <alignment vertical="top" wrapText="1"/>
    </xf>
    <xf numFmtId="165" fontId="1" fillId="3" borderId="32" xfId="0" applyNumberFormat="1" applyFont="1" applyFill="1" applyBorder="1"/>
    <xf numFmtId="165" fontId="1" fillId="0" borderId="0" xfId="0" applyNumberFormat="1" applyFont="1" applyFill="1" applyBorder="1" applyAlignment="1">
      <alignment horizontal="left"/>
    </xf>
    <xf numFmtId="165" fontId="12" fillId="0" borderId="0" xfId="0" applyNumberFormat="1" applyFont="1" applyFill="1" applyBorder="1" applyAlignment="1">
      <alignment horizontal="left"/>
    </xf>
    <xf numFmtId="166" fontId="13" fillId="0" borderId="0" xfId="0" applyNumberFormat="1" applyFont="1" applyFill="1" applyBorder="1"/>
    <xf numFmtId="0" fontId="0" fillId="0" borderId="0" xfId="0" applyFont="1" applyFill="1" applyBorder="1" applyAlignment="1">
      <alignment horizontal="left"/>
    </xf>
    <xf numFmtId="2" fontId="13" fillId="0" borderId="0" xfId="0" applyNumberFormat="1" applyFont="1" applyFill="1" applyBorder="1" applyAlignment="1">
      <alignment horizontal="left"/>
    </xf>
    <xf numFmtId="0" fontId="0" fillId="0" borderId="0" xfId="0" applyFont="1" applyFill="1" applyBorder="1"/>
    <xf numFmtId="2" fontId="0" fillId="0" borderId="0" xfId="0" applyNumberFormat="1" applyFont="1" applyFill="1" applyBorder="1"/>
    <xf numFmtId="165" fontId="0" fillId="0" borderId="0" xfId="0" applyNumberFormat="1" applyFont="1" applyFill="1" applyBorder="1"/>
    <xf numFmtId="0" fontId="15" fillId="0" borderId="0" xfId="0" applyFont="1" applyAlignment="1"/>
    <xf numFmtId="0" fontId="14" fillId="0" borderId="0" xfId="0" applyFont="1"/>
    <xf numFmtId="164" fontId="12" fillId="0" borderId="0" xfId="0" applyNumberFormat="1" applyFont="1" applyFill="1" applyBorder="1" applyAlignment="1">
      <alignment horizontal="left"/>
    </xf>
    <xf numFmtId="0" fontId="2" fillId="2" borderId="1"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0" fillId="2" borderId="2" xfId="0" applyFill="1" applyBorder="1" applyProtection="1">
      <protection locked="0"/>
    </xf>
    <xf numFmtId="0" fontId="0" fillId="2" borderId="1" xfId="0" applyFill="1" applyBorder="1" applyAlignment="1" applyProtection="1">
      <alignment horizontal="center"/>
      <protection locked="0"/>
    </xf>
    <xf numFmtId="10" fontId="7" fillId="2" borderId="7" xfId="0" applyNumberFormat="1" applyFont="1" applyFill="1" applyBorder="1" applyAlignment="1" applyProtection="1">
      <alignment horizontal="center" vertical="center"/>
      <protection locked="0"/>
    </xf>
    <xf numFmtId="0" fontId="0" fillId="2" borderId="27" xfId="0" applyFill="1" applyBorder="1" applyProtection="1">
      <protection locked="0"/>
    </xf>
    <xf numFmtId="0" fontId="0" fillId="2" borderId="8" xfId="0" applyFill="1" applyBorder="1" applyProtection="1">
      <protection locked="0"/>
    </xf>
    <xf numFmtId="0" fontId="0" fillId="2" borderId="26" xfId="0" applyFill="1" applyBorder="1" applyProtection="1">
      <protection locked="0"/>
    </xf>
    <xf numFmtId="2" fontId="0" fillId="2" borderId="8" xfId="0" applyNumberFormat="1" applyFont="1" applyFill="1" applyBorder="1" applyProtection="1">
      <protection locked="0"/>
    </xf>
    <xf numFmtId="0" fontId="0" fillId="2" borderId="29" xfId="0" applyFill="1" applyBorder="1" applyProtection="1">
      <protection locked="0"/>
    </xf>
    <xf numFmtId="0" fontId="0" fillId="2" borderId="31" xfId="0" applyFill="1" applyBorder="1" applyProtection="1">
      <protection locked="0"/>
    </xf>
    <xf numFmtId="0" fontId="0" fillId="2" borderId="23" xfId="0" applyFill="1" applyBorder="1" applyProtection="1">
      <protection locked="0"/>
    </xf>
    <xf numFmtId="0" fontId="0" fillId="2" borderId="27" xfId="0" applyFont="1" applyFill="1" applyBorder="1" applyProtection="1">
      <protection locked="0"/>
    </xf>
    <xf numFmtId="0" fontId="0" fillId="2" borderId="8" xfId="0" applyFont="1" applyFill="1" applyBorder="1" applyProtection="1">
      <protection locked="0"/>
    </xf>
    <xf numFmtId="165" fontId="0" fillId="2" borderId="8" xfId="0" applyNumberFormat="1" applyFill="1" applyBorder="1" applyProtection="1">
      <protection locked="0"/>
    </xf>
    <xf numFmtId="165" fontId="0" fillId="2" borderId="26" xfId="0" applyNumberFormat="1" applyFill="1" applyBorder="1" applyProtection="1">
      <protection locked="0"/>
    </xf>
    <xf numFmtId="165" fontId="0" fillId="2" borderId="23" xfId="0" applyNumberFormat="1" applyFill="1" applyBorder="1" applyProtection="1">
      <protection locked="0"/>
    </xf>
    <xf numFmtId="165" fontId="0" fillId="2" borderId="8" xfId="0" applyNumberFormat="1" applyFont="1" applyFill="1" applyBorder="1" applyProtection="1">
      <protection locked="0"/>
    </xf>
    <xf numFmtId="0" fontId="0" fillId="2" borderId="31" xfId="0" applyFont="1" applyFill="1" applyBorder="1" applyProtection="1">
      <protection locked="0"/>
    </xf>
    <xf numFmtId="0" fontId="0" fillId="2" borderId="23" xfId="0" applyFont="1" applyFill="1" applyBorder="1" applyProtection="1">
      <protection locked="0"/>
    </xf>
    <xf numFmtId="0" fontId="0" fillId="2" borderId="21" xfId="0" applyFill="1" applyBorder="1" applyProtection="1">
      <protection locked="0"/>
    </xf>
    <xf numFmtId="2" fontId="0" fillId="2" borderId="8" xfId="0" applyNumberFormat="1" applyFill="1" applyBorder="1" applyProtection="1">
      <protection locked="0"/>
    </xf>
    <xf numFmtId="0" fontId="0" fillId="2" borderId="25" xfId="0" applyFill="1" applyBorder="1" applyProtection="1">
      <protection locked="0"/>
    </xf>
    <xf numFmtId="0" fontId="0" fillId="2" borderId="22" xfId="0" applyFill="1" applyBorder="1" applyProtection="1">
      <protection locked="0"/>
    </xf>
    <xf numFmtId="165" fontId="1" fillId="2" borderId="8" xfId="0" applyNumberFormat="1" applyFont="1" applyFill="1" applyBorder="1" applyAlignment="1" applyProtection="1">
      <alignment horizontal="left"/>
      <protection locked="0"/>
    </xf>
    <xf numFmtId="14" fontId="1" fillId="2" borderId="8" xfId="0" applyNumberFormat="1" applyFont="1" applyFill="1" applyBorder="1" applyAlignment="1" applyProtection="1">
      <alignment horizontal="left"/>
      <protection locked="0"/>
    </xf>
    <xf numFmtId="165" fontId="0" fillId="2" borderId="8" xfId="0" applyNumberFormat="1" applyFont="1" applyFill="1" applyBorder="1" applyAlignment="1" applyProtection="1">
      <alignment horizontal="left"/>
      <protection locked="0"/>
    </xf>
    <xf numFmtId="2" fontId="1" fillId="2" borderId="8" xfId="0" applyNumberFormat="1" applyFont="1" applyFill="1" applyBorder="1" applyAlignment="1" applyProtection="1">
      <alignment horizontal="left"/>
      <protection locked="0"/>
    </xf>
    <xf numFmtId="166" fontId="0" fillId="2" borderId="8" xfId="0" applyNumberFormat="1" applyFill="1" applyBorder="1" applyProtection="1">
      <protection locked="0"/>
    </xf>
    <xf numFmtId="1" fontId="0" fillId="2" borderId="8" xfId="0" applyNumberFormat="1" applyFont="1" applyFill="1" applyBorder="1" applyAlignment="1" applyProtection="1">
      <alignment horizontal="left"/>
      <protection locked="0"/>
    </xf>
    <xf numFmtId="1" fontId="1" fillId="2" borderId="8" xfId="0" applyNumberFormat="1" applyFont="1" applyFill="1" applyBorder="1" applyAlignment="1" applyProtection="1">
      <alignment horizontal="left"/>
      <protection locked="0"/>
    </xf>
    <xf numFmtId="165" fontId="1" fillId="2" borderId="19" xfId="0" applyNumberFormat="1" applyFont="1" applyFill="1" applyBorder="1" applyAlignment="1" applyProtection="1">
      <alignment horizontal="left"/>
      <protection locked="0"/>
    </xf>
    <xf numFmtId="2" fontId="0" fillId="2" borderId="8" xfId="0" applyNumberFormat="1" applyFont="1" applyFill="1" applyBorder="1" applyAlignment="1" applyProtection="1">
      <alignment horizontal="left"/>
      <protection locked="0"/>
    </xf>
    <xf numFmtId="165" fontId="0" fillId="2" borderId="19" xfId="0" applyNumberFormat="1" applyFill="1" applyBorder="1" applyProtection="1">
      <protection locked="0"/>
    </xf>
    <xf numFmtId="165" fontId="0" fillId="2" borderId="20" xfId="0" applyNumberFormat="1" applyFill="1" applyBorder="1" applyProtection="1">
      <protection locked="0"/>
    </xf>
    <xf numFmtId="14" fontId="0" fillId="2" borderId="8" xfId="0" applyNumberFormat="1" applyFont="1" applyFill="1" applyBorder="1" applyAlignment="1" applyProtection="1">
      <alignment horizontal="left"/>
      <protection locked="0"/>
    </xf>
    <xf numFmtId="164" fontId="0" fillId="2" borderId="8" xfId="0" applyNumberFormat="1" applyFill="1" applyBorder="1" applyProtection="1">
      <protection locked="0"/>
    </xf>
    <xf numFmtId="164" fontId="0" fillId="2" borderId="8" xfId="0" applyNumberFormat="1" applyFont="1" applyFill="1" applyBorder="1" applyProtection="1">
      <protection locked="0"/>
    </xf>
    <xf numFmtId="164" fontId="0" fillId="2" borderId="23" xfId="0" applyNumberFormat="1" applyFill="1" applyBorder="1" applyProtection="1">
      <protection locked="0"/>
    </xf>
    <xf numFmtId="0" fontId="5" fillId="2" borderId="21"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164" fontId="0" fillId="2" borderId="8" xfId="0" applyNumberFormat="1" applyFont="1" applyFill="1" applyBorder="1" applyAlignment="1" applyProtection="1">
      <alignment vertical="top" wrapText="1"/>
      <protection locked="0"/>
    </xf>
    <xf numFmtId="164" fontId="0" fillId="2" borderId="23" xfId="0" applyNumberFormat="1" applyFont="1" applyFill="1" applyBorder="1" applyProtection="1">
      <protection locked="0"/>
    </xf>
    <xf numFmtId="165" fontId="2" fillId="2" borderId="8" xfId="0" applyNumberFormat="1" applyFont="1" applyFill="1" applyBorder="1" applyAlignment="1" applyProtection="1">
      <alignment vertical="top" wrapText="1"/>
      <protection locked="0"/>
    </xf>
    <xf numFmtId="165" fontId="5" fillId="2" borderId="8" xfId="0" applyNumberFormat="1" applyFont="1" applyFill="1" applyBorder="1" applyAlignment="1" applyProtection="1">
      <alignment vertical="top" wrapText="1"/>
      <protection locked="0"/>
    </xf>
    <xf numFmtId="2" fontId="1" fillId="3" borderId="23" xfId="0" applyNumberFormat="1" applyFont="1" applyFill="1" applyBorder="1"/>
    <xf numFmtId="165" fontId="1" fillId="3" borderId="19" xfId="0" applyNumberFormat="1" applyFont="1" applyFill="1" applyBorder="1" applyAlignment="1">
      <alignment horizontal="left"/>
    </xf>
    <xf numFmtId="165" fontId="1" fillId="3" borderId="3" xfId="0" applyNumberFormat="1" applyFont="1" applyFill="1" applyBorder="1" applyAlignment="1">
      <alignment horizontal="left"/>
    </xf>
    <xf numFmtId="165" fontId="1" fillId="3" borderId="21" xfId="0" applyNumberFormat="1" applyFont="1" applyFill="1" applyBorder="1" applyAlignment="1">
      <alignment horizontal="left"/>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166" fontId="0" fillId="3" borderId="19" xfId="0" applyNumberFormat="1" applyFont="1" applyFill="1" applyBorder="1" applyAlignment="1">
      <alignment horizontal="center"/>
    </xf>
    <xf numFmtId="166" fontId="0" fillId="3" borderId="3" xfId="0" applyNumberFormat="1" applyFont="1" applyFill="1" applyBorder="1" applyAlignment="1">
      <alignment horizontal="center"/>
    </xf>
    <xf numFmtId="166" fontId="0" fillId="3" borderId="21" xfId="0" applyNumberFormat="1" applyFont="1" applyFill="1" applyBorder="1" applyAlignment="1">
      <alignment horizontal="center"/>
    </xf>
    <xf numFmtId="0" fontId="2" fillId="2" borderId="3" xfId="0" applyFont="1" applyFill="1" applyBorder="1" applyAlignment="1" applyProtection="1">
      <alignment horizontal="left" vertical="top"/>
      <protection locked="0"/>
    </xf>
    <xf numFmtId="0" fontId="0" fillId="2" borderId="1" xfId="0" applyFill="1" applyBorder="1" applyAlignment="1" applyProtection="1">
      <alignment horizontal="center"/>
      <protection locked="0"/>
    </xf>
    <xf numFmtId="0" fontId="0" fillId="3" borderId="12" xfId="0" applyFill="1" applyBorder="1" applyAlignment="1">
      <alignment horizontal="left" vertical="top" wrapText="1"/>
    </xf>
    <xf numFmtId="0" fontId="0" fillId="3" borderId="0" xfId="0" applyFill="1" applyBorder="1" applyAlignment="1">
      <alignment horizontal="left" vertical="top" wrapText="1"/>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3" borderId="8" xfId="0" applyFill="1" applyBorder="1" applyAlignment="1">
      <alignment horizontal="center"/>
    </xf>
    <xf numFmtId="0" fontId="1" fillId="0" borderId="0" xfId="0" applyFont="1" applyFill="1" applyBorder="1" applyAlignment="1">
      <alignment horizontal="left" vertical="top"/>
    </xf>
    <xf numFmtId="0" fontId="0" fillId="3" borderId="13" xfId="0" applyFill="1" applyBorder="1" applyAlignment="1">
      <alignment horizontal="left" vertical="top" wrapText="1"/>
    </xf>
    <xf numFmtId="0" fontId="0" fillId="3" borderId="12"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14" fillId="0" borderId="0" xfId="0" applyFont="1" applyAlignment="1">
      <alignment horizontal="left"/>
    </xf>
  </cellXfs>
  <cellStyles count="1">
    <cellStyle name="Standard" xfId="0" builtinId="0"/>
  </cellStyles>
  <dxfs count="500">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1"/>
        <name val="Arial"/>
        <family val="2"/>
        <scheme val="none"/>
      </font>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numFmt numFmtId="2" formatCode="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Arial"/>
        <family val="2"/>
        <scheme val="none"/>
      </font>
      <fill>
        <patternFill patternType="solid">
          <fgColor indexed="64"/>
          <bgColor theme="7" tint="0.79998168889431442"/>
        </patternFill>
      </fill>
      <border diagonalUp="0" diagonalDown="0" outline="0">
        <left style="medium">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Arial"/>
        <scheme val="none"/>
      </font>
      <fill>
        <patternFill patternType="solid">
          <fgColor indexed="64"/>
          <bgColor theme="7" tint="0.79998168889431442"/>
        </patternFill>
      </fill>
      <border diagonalUp="0" diagonalDown="0">
        <left style="medium">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top style="thin">
          <color indexed="64"/>
        </top>
        <bottom style="medium">
          <color indexed="64"/>
        </bottom>
      </border>
    </dxf>
    <dxf>
      <border outline="0">
        <bottom style="medium">
          <color theme="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tint="-0.14999847407452621"/>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numFmt numFmtId="2" formatCode="0.00"/>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0" tint="-0.14999847407452621"/>
        <name val="Arial"/>
        <family val="2"/>
        <scheme val="none"/>
      </font>
      <numFmt numFmtId="164" formatCode="0.0"/>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4" formatCode="0.0"/>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67" formatCode="dd/mm/yyyy"/>
      <fill>
        <patternFill patternType="solid">
          <fgColor indexed="64"/>
          <bgColor theme="7" tint="0.79998168889431442"/>
        </patternFill>
      </fill>
      <alignment horizontal="left" vertical="bottom" textRotation="0" wrapText="0" indent="0" justifyLastLine="0" shrinkToFit="0" readingOrder="0"/>
      <border diagonalUp="0" diagonalDown="0">
        <left/>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border outline="0">
        <top style="medium">
          <color indexed="64"/>
        </top>
      </border>
    </dxf>
    <dxf>
      <border outline="0">
        <bottom style="medium">
          <color theme="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5" formatCode="#,##0.00\ &quot;€&quo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tint="-0.14999847407452621"/>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numFmt numFmtId="2" formatCode="0.00"/>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0" tint="-0.14999847407452621"/>
        <name val="Arial"/>
        <family val="2"/>
        <scheme val="none"/>
      </font>
      <numFmt numFmtId="2" formatCode="0.00"/>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7" formatCode="dd/mm/yyyy"/>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 formatCode="0"/>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border outline="0">
        <top style="medium">
          <color indexed="64"/>
        </top>
      </border>
    </dxf>
    <dxf>
      <border outline="0">
        <bottom style="medium">
          <color theme="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5" formatCode="#,##0.00\ &quot;€&quo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tint="-0.14999847407452621"/>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tint="-0.14999847407452621"/>
        <name val="Arial"/>
        <family val="2"/>
        <scheme val="none"/>
      </font>
      <numFmt numFmtId="2" formatCode="0.00"/>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7" formatCode="dd/mm/yyyy"/>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 formatCode="0"/>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border outline="0">
        <top style="medium">
          <color indexed="64"/>
        </top>
      </border>
    </dxf>
    <dxf>
      <border outline="0">
        <bottom style="medium">
          <color theme="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style="thin">
          <color indexed="64"/>
        </right>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tint="-0.14999847407452621"/>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166" formatCode="_-* #,##0.00\ [$€-407]_-;\-* #,##0.00\ [$€-407]_-;_-* &quot;-&quot;??\ [$€-407]_-;_-@_-"/>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0" tint="-0.14999847407452621"/>
        <name val="Arial"/>
        <family val="2"/>
        <scheme val="none"/>
      </font>
      <numFmt numFmtId="2" formatCode="0.00"/>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2" formatCode="0.00"/>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7" formatCode="dd/mm/yyyy"/>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7" tint="0.79998168889431442"/>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border outline="0">
        <top style="medium">
          <color indexed="64"/>
        </top>
      </border>
    </dxf>
    <dxf>
      <border outline="0">
        <bottom style="medium">
          <color theme="4"/>
        </bottom>
      </border>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4"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right style="thin">
          <color indexed="64"/>
        </right>
        <top style="thin">
          <color indexed="64"/>
        </top>
        <bottom/>
      </border>
    </dxf>
    <dxf>
      <fill>
        <patternFill patternType="solid">
          <fgColor indexed="64"/>
          <bgColor theme="7" tint="0.79998168889431442"/>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4"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right style="thin">
          <color indexed="64"/>
        </right>
        <top style="thin">
          <color indexed="64"/>
        </top>
        <bottom/>
      </border>
    </dxf>
    <dxf>
      <fill>
        <patternFill patternType="solid">
          <fgColor indexed="64"/>
          <bgColor theme="7" tint="0.79998168889431442"/>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4"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right style="thin">
          <color indexed="64"/>
        </right>
        <top style="thin">
          <color indexed="64"/>
        </top>
        <bottom/>
      </border>
    </dxf>
    <dxf>
      <fill>
        <patternFill patternType="solid">
          <fgColor indexed="64"/>
          <bgColor theme="7" tint="0.79998168889431442"/>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FF0000"/>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tint="-0.1499984740745262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numFmt numFmtId="2" formatCode="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theme="0" tint="-0.14999847407452621"/>
        </patternFill>
      </fill>
      <border diagonalUp="0" diagonalDown="0" outline="0">
        <left style="thin">
          <color indexed="64"/>
        </left>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Arial"/>
        <family val="2"/>
        <scheme val="none"/>
      </font>
      <numFmt numFmtId="166" formatCode="_-* #,##0.00\ [$€-407]_-;\-* #,##0.00\ [$€-407]_-;_-* &quot;-&quot;??\ [$€-407]_-;_-@_-"/>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tint="-0.1499984740745262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style="medium">
          <color indexed="64"/>
        </right>
        <top style="thin">
          <color indexed="64"/>
        </top>
        <bottom/>
      </border>
    </dxf>
    <dxf>
      <numFmt numFmtId="2" formatCode="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numFmt numFmtId="165" formatCode="#,##0.00\ &quot;€&quot;"/>
      <fill>
        <patternFill patternType="solid">
          <fgColor indexed="64"/>
          <bgColor theme="0" tint="-0.14999847407452621"/>
        </patternFill>
      </fill>
      <border diagonalUp="0" diagonalDown="0" outline="0">
        <left style="thin">
          <color indexed="64"/>
        </left>
        <right style="medium">
          <color indexed="64"/>
        </right>
        <top style="thin">
          <color indexed="64"/>
        </top>
        <bottom/>
      </border>
    </dxf>
    <dxf>
      <numFmt numFmtId="165" formatCode="#,##0.00\ &quot;€&quot;"/>
      <fill>
        <patternFill patternType="solid">
          <fgColor indexed="64"/>
          <bgColor theme="0" tint="-0.14999847407452621"/>
        </patternFill>
      </fill>
      <border diagonalUp="0" diagonalDown="0">
        <left style="medium">
          <color auto="1"/>
        </left>
        <right/>
        <top/>
        <bottom/>
        <vertical style="medium">
          <color auto="1"/>
        </vertical>
        <horizontal/>
      </border>
    </dxf>
    <dxf>
      <font>
        <b val="0"/>
        <i val="0"/>
        <strike val="0"/>
        <condense val="0"/>
        <extend val="0"/>
        <outline val="0"/>
        <shadow val="0"/>
        <u val="none"/>
        <vertAlign val="baseline"/>
        <sz val="11"/>
        <color theme="0" tint="-0.14999847407452621"/>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theme="1"/>
        <name val="Arial"/>
        <scheme val="none"/>
      </font>
      <numFmt numFmtId="165" formatCode="#,##0.00\ &quot;€&quot;"/>
      <fill>
        <patternFill patternType="solid">
          <fgColor indexed="64"/>
          <bgColor theme="0" tint="-0.14999847407452621"/>
        </patternFill>
      </fill>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11"/>
        <color rgb="FFFF0000"/>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1"/>
        <color rgb="FFFF0000"/>
        <name val="Arial"/>
        <family val="2"/>
        <scheme val="none"/>
      </font>
      <numFmt numFmtId="165" formatCode="#,##0.00\ &quot;€&quo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0" tint="-0.14999847407452621"/>
        </patternFill>
      </fill>
      <border diagonalUp="0" diagonalDown="0">
        <left style="medium">
          <color auto="1"/>
        </left>
        <right style="medium">
          <color auto="1"/>
        </right>
        <top/>
        <bottom/>
        <vertical style="medium">
          <color auto="1"/>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165" formatCode="#,##0.00\ &quot;€&quot;"/>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0" tint="-0.14999847407452621"/>
        <name val="Arial"/>
        <family val="2"/>
        <scheme val="none"/>
      </font>
      <numFmt numFmtId="2" formatCode="0.00"/>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medium">
          <color auto="1"/>
        </left>
        <right style="medium">
          <color auto="1"/>
        </right>
        <top/>
        <bottom/>
        <vertical style="medium">
          <color auto="1"/>
        </vertical>
        <horizontal/>
      </border>
    </dxf>
    <dxf>
      <fill>
        <patternFill patternType="solid">
          <fgColor indexed="64"/>
          <bgColor theme="0" tint="-0.14999847407452621"/>
        </patternFill>
      </fill>
      <border diagonalUp="0" diagonalDown="0" outline="0">
        <left style="thin">
          <color indexed="64"/>
        </left>
        <right style="thin">
          <color indexed="64"/>
        </right>
        <top style="thin">
          <color indexed="64"/>
        </top>
        <bottom/>
      </border>
    </dxf>
    <dxf>
      <numFmt numFmtId="2" formatCode="0.00"/>
      <fill>
        <patternFill patternType="solid">
          <fgColor indexed="64"/>
          <bgColor theme="0" tint="-0.14999847407452621"/>
        </patternFill>
      </fill>
      <border diagonalUp="0" diagonalDown="0">
        <left style="medium">
          <color auto="1"/>
        </left>
        <right style="medium">
          <color auto="1"/>
        </right>
        <top/>
        <bottom/>
        <vertical style="medium">
          <color auto="1"/>
        </vertical>
        <horizontal/>
      </border>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thin">
          <color indexed="64"/>
        </top>
        <bottom/>
      </border>
    </dxf>
    <dxf>
      <numFmt numFmtId="2" formatCode="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ont>
        <b/>
        <i val="0"/>
        <strike val="0"/>
        <condense val="0"/>
        <extend val="0"/>
        <outline val="0"/>
        <shadow val="0"/>
        <u val="none"/>
        <vertAlign val="baseline"/>
        <sz val="11"/>
        <color theme="1"/>
        <name val="Arial"/>
        <family val="2"/>
        <scheme val="none"/>
      </font>
      <numFmt numFmtId="165" formatCode="#,##0.00\ &quot;€&quo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thin">
          <color indexed="64"/>
        </top>
        <bottom/>
      </border>
    </dxf>
    <dxf>
      <fill>
        <patternFill patternType="solid">
          <fgColor indexed="64"/>
          <bgColor theme="7" tint="0.79998168889431442"/>
        </patternFill>
      </fill>
      <border diagonalUp="0" diagonalDown="0">
        <left style="medium">
          <color auto="1"/>
        </left>
        <right style="medium">
          <color auto="1"/>
        </right>
        <top/>
        <bottom/>
        <vertical style="medium">
          <color auto="1"/>
        </vertical>
        <horizontal/>
      </border>
      <protection locked="0" hidden="0"/>
    </dxf>
    <dxf>
      <fill>
        <patternFill patternType="solid">
          <fgColor indexed="64"/>
          <bgColor theme="0" tint="-0.14999847407452621"/>
        </patternFill>
      </fill>
      <border diagonalUp="0" diagonalDown="0" outline="0">
        <left style="medium">
          <color indexed="64"/>
        </left>
        <right/>
        <top style="thin">
          <color indexed="64"/>
        </top>
        <bottom/>
      </border>
    </dxf>
    <dxf>
      <fill>
        <patternFill patternType="solid">
          <fgColor indexed="64"/>
          <bgColor theme="7" tint="0.79998168889431442"/>
        </patternFill>
      </fill>
      <border diagonalUp="0" diagonalDown="0">
        <left/>
        <right style="medium">
          <color auto="1"/>
        </right>
        <top/>
        <bottom/>
        <vertical style="medium">
          <color auto="1"/>
        </vertical>
        <horizontal/>
      </border>
      <protection locked="0" hidden="0"/>
    </dxf>
    <dxf>
      <border outline="0">
        <top style="thin">
          <color indexed="64"/>
        </top>
      </border>
    </dxf>
    <dxf>
      <border diagonalUp="0" diagonalDown="0">
        <left style="medium">
          <color auto="1"/>
        </left>
        <right style="medium">
          <color auto="1"/>
        </right>
        <top/>
        <bottom/>
        <vertical style="medium">
          <color auto="1"/>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border diagonalUp="0" diagonalDown="0">
        <left style="medium">
          <color auto="1"/>
        </left>
        <right style="medium">
          <color auto="1"/>
        </right>
        <top/>
        <bottom/>
        <vertical style="medium">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B22:R42" totalsRowCount="1" headerRowDxfId="499" totalsRowDxfId="496" headerRowBorderDxfId="498" tableBorderDxfId="497" totalsRowBorderDxfId="495">
  <autoFilter ref="B22:R41" xr:uid="{00000000-0009-0000-0100-000002000000}"/>
  <tableColumns count="17">
    <tableColumn id="1" xr3:uid="{00000000-0010-0000-0000-000001000000}" name="Lfd. NR " dataDxfId="494" totalsRowDxfId="493"/>
    <tableColumn id="2" xr3:uid="{00000000-0010-0000-0000-000002000000}" name="Einstellungs- Datum " dataDxfId="492" totalsRowDxfId="491"/>
    <tableColumn id="3" xr3:uid="{00000000-0010-0000-0000-000003000000}" name="Engelt Gruppe / Stufe (nach Tarif)" dataDxfId="490" totalsRowDxfId="489"/>
    <tableColumn id="4" xr3:uid="{00000000-0010-0000-0000-000004000000}" name="Qualifikation / Funktion                               " dataDxfId="488" totalsRowDxfId="487"/>
    <tableColumn id="5" xr3:uid="{00000000-0010-0000-0000-000005000000}" name="wöchentl Arbeits zeit / Std " dataDxfId="486" totalsRowDxfId="485"/>
    <tableColumn id="6" xr3:uid="{00000000-0010-0000-0000-000006000000}" name="Arbeits stunden / Monat " dataDxfId="484" totalsRowDxfId="483">
      <calculatedColumnFormula>F23*13/3</calculatedColumnFormula>
    </tableColumn>
    <tableColumn id="7" xr3:uid="{00000000-0010-0000-0000-000007000000}" name="Stellen Anteil VZÄ (Basis     40 Std)  " totalsRowFunction="sum" dataDxfId="482" totalsRowDxfId="481">
      <calculatedColumnFormula>F23/40</calculatedColumnFormula>
    </tableColumn>
    <tableColumn id="8" xr3:uid="{00000000-0010-0000-0000-000008000000}" name="Grundlohn / Gehalt                  monatlich    (Basis indiv. Arbeitszeit MA) 1        " totalsRowLabel="gew. Entgeltniveau der Beschäftigtengruppe / AN-Brutto Std. /nachrichtl. " dataDxfId="480" totalsRowDxfId="479"/>
    <tableColumn id="9" xr3:uid="{00000000-0010-0000-0000-000009000000}" name="Pflegetypische Zulagen monatlich  (Basis indiv. Arbeitszeit MA) 2" dataDxfId="478" totalsRowDxfId="477"/>
    <tableColumn id="10" xr3:uid="{00000000-0010-0000-0000-00000A000000}" name="ggf. VWL   AG-Anteil monatlich (Basis indiv. Arbeitszeit MA) 3" dataDxfId="476" totalsRowDxfId="475"/>
    <tableColumn id="11" xr3:uid="{00000000-0010-0000-0000-00000B000000}" name="ggf. Jahres sonder- zahlungen jährlich (Basis indiv. Arbeitszeit MA) 4" dataDxfId="474" totalsRowDxfId="473"/>
    <tableColumn id="17" xr3:uid="{00000000-0010-0000-0000-000011000000}" name="ggf. Bereit schaftsdienst oder Ruf bereitschaft monatlich (Basis indiv. Arbeitszeit MA) 5" dataDxfId="472" totalsRowDxfId="471"/>
    <tableColumn id="12" xr3:uid="{00000000-0010-0000-0000-00000C000000}" name="ggf. pflege typische Zuschläge (variabel)  monatlich (Basis indiv. Arbeitszeit MA) 6" dataDxfId="470" totalsRowDxfId="469"/>
    <tableColumn id="13" xr3:uid="{00000000-0010-0000-0000-00000D000000}" name="Stundenlohn  AN Brutto     Arbeitszeit normiert    (ohne variable Zuschläge) nachrichtlich    " totalsRowFunction="custom" dataDxfId="468" totalsRowDxfId="467">
      <calculatedColumnFormula>IF(G23=0,0,(I23+J23+K23+M23+(L23/12))/G23)</calculatedColumnFormula>
      <totalsRowFormula>IF(SUM(Tabelle2[Stundenlohn  AN Brutto     Arbeitszeit normiert    (ohne variable Zuschläge) nachrichtlich    ])=0,0,SUMPRODUCT(Tabelle2[Stellen Anteil VZÄ (Basis     40 Std)  ],Tabelle2[Stundenlohn  AN Brutto     Arbeitszeit normiert    (ohne variable Zuschläge) nachrichtlich    ])/SUM(Tabelle2[Stellen Anteil VZÄ (Basis     40 Std)  ]))</totalsRowFormula>
    </tableColumn>
    <tableColumn id="16" xr3:uid="{00000000-0010-0000-0000-000010000000}" name="ggf. Steuer und SV freie Zuschläge monatlich " dataDxfId="466" totalsRowDxfId="465"/>
    <tableColumn id="14" xr3:uid="{00000000-0010-0000-0000-00000E000000}" name="Jahresbruttoentgelt inkl. AG Anteil   (ohne Personalnebenkosten wie BG / Fortbildung usw. ) " totalsRowFunction="sum" dataDxfId="464" totalsRowDxfId="463">
      <calculatedColumnFormula>(I23*12+J23*12+K23*12+L23+M23*12+N23*12)*(1+$P$18)+Tabelle2[[#This Row],[ggf. Steuer und SV freie Zuschläge monatlich ]]*12</calculatedColumnFormula>
    </tableColumn>
    <tableColumn id="15" xr3:uid="{00000000-0010-0000-0000-00000F000000}" name="Jahresbruttoentgelt inkl. AG Anteil                     je VZÄ" dataDxfId="462" totalsRowDxfId="461">
      <calculatedColumnFormula>IF(Tabelle2[[#This Row],[Jahresbruttoentgelt inkl. AG Anteil   (ohne Personalnebenkosten wie BG / Fortbildung usw. ) ]]=0,0,Q23/F23*40)</calculatedColumnFormula>
    </tableColumn>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elle515" displayName="Tabelle515" ref="B110:R113" headerRowCount="0" totalsRowCount="1" headerRowDxfId="108" headerRowBorderDxfId="107" tableBorderDxfId="106">
  <tableColumns count="17">
    <tableColumn id="1" xr3:uid="{00000000-0010-0000-0900-000001000000}" name="Lfd. NR " totalsRowLabel="Ergebnis" headerRowDxfId="105" dataDxfId="104" totalsRowDxfId="103"/>
    <tableColumn id="2" xr3:uid="{00000000-0010-0000-0900-000002000000}" name="Einstellungs- Datum " headerRowDxfId="102" dataDxfId="101" totalsRowDxfId="100"/>
    <tableColumn id="3" xr3:uid="{00000000-0010-0000-0900-000003000000}" name="Engelt Gruppe / Stufe (nach Tarif)" headerRowDxfId="99" dataDxfId="98" totalsRowDxfId="97"/>
    <tableColumn id="4" xr3:uid="{00000000-0010-0000-0900-000004000000}" name="Qualifikation / Funktion                           PSG-II-Personal    " headerRowDxfId="96" dataDxfId="95" totalsRowDxfId="94"/>
    <tableColumn id="5" xr3:uid="{00000000-0010-0000-0900-000005000000}" name="wöchentl Arbeits zeit / Std " totalsRowFunction="sum" headerRowDxfId="93" dataDxfId="92" totalsRowDxfId="91"/>
    <tableColumn id="6" xr3:uid="{00000000-0010-0000-0900-000006000000}" name="Arbeits stunden / Monat " headerRowDxfId="90" dataDxfId="89" totalsRowDxfId="88">
      <calculatedColumnFormula>F110*13/3</calculatedColumnFormula>
    </tableColumn>
    <tableColumn id="7" xr3:uid="{00000000-0010-0000-0900-000007000000}" name="Stellen Anteil VZÄ (Basis     40 Std)  " totalsRowFunction="sum" headerRowDxfId="87" dataDxfId="86" totalsRowDxfId="85">
      <calculatedColumnFormula>F110/40</calculatedColumnFormula>
    </tableColumn>
    <tableColumn id="8" xr3:uid="{00000000-0010-0000-0900-000008000000}" name="Grundlohn / Gehalt                  monatlich    (Basis indiv. Arbeitszeit MA) 1        " headerRowDxfId="84" dataDxfId="83" totalsRowDxfId="82"/>
    <tableColumn id="9" xr3:uid="{00000000-0010-0000-0900-000009000000}" name="Pflegetypische Zulagen monatlich  (Basis indiv. Arbeitszeit MA) 2" headerRowDxfId="81" dataDxfId="80" totalsRowDxfId="79"/>
    <tableColumn id="10" xr3:uid="{00000000-0010-0000-0900-00000A000000}" name="ggf. VWL   AG-Anteil monatlich (Basis indiv. Arbeitszeit MA) 3" headerRowDxfId="78" dataDxfId="77" totalsRowDxfId="76"/>
    <tableColumn id="11" xr3:uid="{00000000-0010-0000-0900-00000B000000}" name="ggf. Jahres sonder- zahlungen jährlich (Basis indiv. Arbeitszeit MA) 4" headerRowDxfId="75" dataDxfId="74" totalsRowDxfId="73"/>
    <tableColumn id="12" xr3:uid="{00000000-0010-0000-0900-00000C000000}" name="ggf. Bereit schaftsdienst oder Ruf bereitschaft monatlich (Basis indiv. Arbeitszeit MA) 5" headerRowDxfId="72" dataDxfId="71" totalsRowDxfId="70"/>
    <tableColumn id="13" xr3:uid="{00000000-0010-0000-0900-00000D000000}" name="ggf. pflege typische Zuschläge (variabel)  monatlich (Basis indiv. Arbeitszeit MA) 6" headerRowDxfId="69" dataDxfId="68" totalsRowDxfId="67"/>
    <tableColumn id="14" xr3:uid="{00000000-0010-0000-0900-00000E000000}" name="Stundenlohn  AN Brutto     Arbeitszeit normiert    (ohne variable Zuschläge) nachrichtlich    " totalsRowFunction="custom" headerRowDxfId="66" dataDxfId="65" totalsRowDxfId="64">
      <calculatedColumnFormula>IF(G110=0,0,(I110+J110+K110+M110+(L110/12))/G110)</calculatedColumnFormula>
      <totalsRowFormula>IF(SUM(Tabelle515[Stundenlohn  AN Brutto     Arbeitszeit normiert    (ohne variable Zuschläge) nachrichtlich    ])=0,0,SUMPRODUCT(Tabelle515[Stellen Anteil VZÄ (Basis     40 Std)  ],Tabelle515[Stundenlohn  AN Brutto     Arbeitszeit normiert    (ohne variable Zuschläge) nachrichtlich    ])/SUM(Tabelle515[Stellen Anteil VZÄ (Basis     40 Std)  ]))</totalsRowFormula>
    </tableColumn>
    <tableColumn id="15" xr3:uid="{00000000-0010-0000-0900-00000F000000}" name="ggf. Steuer und SV freie Zuschläge monatlich " headerRowDxfId="63" dataDxfId="62" totalsRowDxfId="61"/>
    <tableColumn id="16" xr3:uid="{00000000-0010-0000-0900-000010000000}" name="Jahresbruttoentgelt inkl. AG Anteil   (ohne Personalnebenkosten wie BG / Fortbildung usw. ) " totalsRowFunction="sum" headerRowDxfId="60" dataDxfId="59" totalsRowDxfId="58">
      <calculatedColumnFormula>(I110*12+J110*12+K110*12+L110+M110*12+N110*12)*(1+$P$18)+P110*12</calculatedColumnFormula>
    </tableColumn>
    <tableColumn id="17" xr3:uid="{00000000-0010-0000-0900-000011000000}" name="Jahresbruttoentgelt inkl. AG Anteil                     je VZÄ" headerRowDxfId="57" dataDxfId="56" totalsRowDxfId="55">
      <calculatedColumnFormula>IF(Tabelle515[[#This Row],[Jahresbruttoentgelt inkl. AG Anteil   (ohne Personalnebenkosten wie BG / Fortbildung usw. ) ]]=0,0,Q110/F110*40)</calculatedColumnFormula>
    </tableColumn>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elle10" displayName="Tabelle10" ref="B44:R48" headerRowCount="0" totalsRowCount="1" headerRowDxfId="54" headerRowBorderDxfId="53" tableBorderDxfId="52" totalsRowBorderDxfId="51">
  <tableColumns count="17">
    <tableColumn id="1" xr3:uid="{00000000-0010-0000-0A00-000001000000}" name="Lfd. NR " headerRowDxfId="50" dataDxfId="49" totalsRowDxfId="48"/>
    <tableColumn id="2" xr3:uid="{00000000-0010-0000-0A00-000002000000}" name="Einstellungs- Datum " headerRowDxfId="47" dataDxfId="46" totalsRowDxfId="45"/>
    <tableColumn id="3" xr3:uid="{00000000-0010-0000-0A00-000003000000}" name="Engelt Gruppe / Stufe (nach Tarif)" headerRowDxfId="44" dataDxfId="43" totalsRowDxfId="42"/>
    <tableColumn id="4" xr3:uid="{00000000-0010-0000-0A00-000004000000}" name="Qualifikation / Funktion                               " headerRowDxfId="41" dataDxfId="40" totalsRowDxfId="39"/>
    <tableColumn id="5" xr3:uid="{00000000-0010-0000-0A00-000005000000}" name="wöchentl Arbeits zeit / Std " headerRowDxfId="38" dataDxfId="37" totalsRowDxfId="36"/>
    <tableColumn id="6" xr3:uid="{00000000-0010-0000-0A00-000006000000}" name="Arbeits stunden / Monat " headerRowDxfId="35" dataDxfId="34" totalsRowDxfId="33"/>
    <tableColumn id="7" xr3:uid="{00000000-0010-0000-0A00-000007000000}" name="Stellen Anteil VZÄ (Basis     40 Std)  " totalsRowFunction="custom" headerRowDxfId="32" dataDxfId="31" totalsRowDxfId="30">
      <totalsRowFormula>SUBTOTAL(109,Tabelle10[Stellen Anteil VZÄ (Basis     40 Std)  ])+Tabelle2[[#Totals],[Stellen Anteil VZÄ (Basis     40 Std)  ]]</totalsRowFormula>
    </tableColumn>
    <tableColumn id="8" xr3:uid="{00000000-0010-0000-0A00-000008000000}" name="Grundlohn / Gehalt                  monatlich    (Basis indiv. Arbeitszeit MA) 1        " headerRowDxfId="29" dataDxfId="28" totalsRowDxfId="27"/>
    <tableColumn id="9" xr3:uid="{00000000-0010-0000-0A00-000009000000}" name="Pflegetypische Zulagen monatlich  (Basis indiv. Arbeitszeit MA) 2" headerRowDxfId="26" dataDxfId="25" totalsRowDxfId="24"/>
    <tableColumn id="10" xr3:uid="{00000000-0010-0000-0A00-00000A000000}" name="ggf. VWL   AG-Anteil monatlich (Basis indiv. Arbeitszeit MA) 3" headerRowDxfId="23" dataDxfId="22" totalsRowDxfId="21"/>
    <tableColumn id="11" xr3:uid="{00000000-0010-0000-0A00-00000B000000}" name="ggf. Jahres sonder- zahlungen jährlich (Basis indiv. Arbeitszeit MA) 4" headerRowDxfId="20" dataDxfId="19" totalsRowDxfId="18"/>
    <tableColumn id="12" xr3:uid="{00000000-0010-0000-0A00-00000C000000}" name="ggf. Bereit schaftsdienst oder Ruf bereitschaft monatlich (Basis indiv. Arbeitszeit MA) 5" headerRowDxfId="17" dataDxfId="16" totalsRowDxfId="15"/>
    <tableColumn id="13" xr3:uid="{00000000-0010-0000-0A00-00000D000000}" name="ggf. pflege typische Zuschläge (variabel)  monatlich (Basis indiv. Arbeitszeit MA) 6" headerRowDxfId="14" dataDxfId="13" totalsRowDxfId="12"/>
    <tableColumn id="14" xr3:uid="{00000000-0010-0000-0A00-00000E000000}" name="Stundenlohn  AN Brutto     Arbeitszeit normiert    (ohne variable Zuschläge) nachrichtlich    " headerRowDxfId="11" dataDxfId="10" totalsRowDxfId="9"/>
    <tableColumn id="15" xr3:uid="{00000000-0010-0000-0A00-00000F000000}" name="ggf. Steuer und SV freie Zuschläge monatlich " headerRowDxfId="8" dataDxfId="7" totalsRowDxfId="6"/>
    <tableColumn id="16" xr3:uid="{00000000-0010-0000-0A00-000010000000}" name="Jahresbruttoentgelt inkl. AG Anteil   (ohne Personalnebenkosten wie BG / Fortbildung usw. ) " totalsRowFunction="custom" headerRowDxfId="5" dataDxfId="4" totalsRowDxfId="3">
      <totalsRowFormula>SUBTOTAL(109,Tabelle10[Jahresbruttoentgelt inkl. AG Anteil   (ohne Personalnebenkosten wie BG / Fortbildung usw. ) ])+Tabelle2[[#Totals],[Jahresbruttoentgelt inkl. AG Anteil   (ohne Personalnebenkosten wie BG / Fortbildung usw. ) ]]</totalsRowFormula>
    </tableColumn>
    <tableColumn id="17" xr3:uid="{00000000-0010-0000-0A00-000011000000}" name="Jahresbruttoentgelt inkl. AG Anteil                     je VZÄ" totalsRowFunction="custom" headerRowDxfId="2" dataDxfId="1" totalsRowDxfId="0">
      <totalsRowFormula>IF(Tabelle10[[#Totals],[Stellen Anteil VZÄ (Basis     40 Std)  ]]=0,0,Tabelle10[[#Totals],[Jahresbruttoentgelt inkl. AG Anteil   (ohne Personalnebenkosten wie BG / Fortbildung usw. ) ]]/Tabelle10[[#Totals],[Stellen Anteil VZÄ (Basis     40 Std)  ]])</totalsRow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3" displayName="Tabelle3" ref="B53:R66" totalsRowCount="1" headerRowDxfId="460" headerRowBorderDxfId="459" tableBorderDxfId="458" totalsRowBorderDxfId="457">
  <autoFilter ref="B53:R65" xr:uid="{00000000-0009-0000-0100-000003000000}"/>
  <tableColumns count="17">
    <tableColumn id="1" xr3:uid="{00000000-0010-0000-0100-000001000000}" name="Lfd. NR " totalsRowLabel="Ergebnis " dataDxfId="456" totalsRowDxfId="455"/>
    <tableColumn id="2" xr3:uid="{00000000-0010-0000-0100-000002000000}" name="Einstellungs- Datum " dataDxfId="454" totalsRowDxfId="453"/>
    <tableColumn id="3" xr3:uid="{00000000-0010-0000-0100-000003000000}" name="Engelt Gruppe / Stufe (nach Tarif)" dataDxfId="452" totalsRowDxfId="451"/>
    <tableColumn id="4" xr3:uid="{00000000-0010-0000-0100-000004000000}" name="Qualifikation / Funktion                               " dataDxfId="450" totalsRowDxfId="449"/>
    <tableColumn id="5" xr3:uid="{00000000-0010-0000-0100-000005000000}" name="wöchentl Arbeits zeit / Std " totalsRowFunction="sum" dataDxfId="448" totalsRowDxfId="447"/>
    <tableColumn id="6" xr3:uid="{00000000-0010-0000-0100-000006000000}" name="Arbeits stunden / Monat " dataDxfId="446" totalsRowDxfId="445">
      <calculatedColumnFormula>F54*13/3</calculatedColumnFormula>
    </tableColumn>
    <tableColumn id="7" xr3:uid="{00000000-0010-0000-0100-000007000000}" name="Stellen Anteil VZÄ (Basis     40 Std)  " totalsRowFunction="sum" dataDxfId="444" totalsRowDxfId="443">
      <calculatedColumnFormula>F54/40</calculatedColumnFormula>
    </tableColumn>
    <tableColumn id="8" xr3:uid="{00000000-0010-0000-0100-000008000000}" name="Grundlohn / Gehalt                  monatlich    (Basis indiv. Arbeitszeit MA) 1        " dataDxfId="442" totalsRowDxfId="441"/>
    <tableColumn id="9" xr3:uid="{00000000-0010-0000-0100-000009000000}" name="Pflegetypische Zulagen monatlich  (Basis indiv. Arbeitszeit MA) 2" dataDxfId="440" totalsRowDxfId="439"/>
    <tableColumn id="10" xr3:uid="{00000000-0010-0000-0100-00000A000000}" name="ggf. VWL   AG-Anteil monatlich (Basis indiv. Arbeitszeit MA) 3" dataDxfId="438" totalsRowDxfId="437"/>
    <tableColumn id="11" xr3:uid="{00000000-0010-0000-0100-00000B000000}" name="ggf. Jahres sonder- zahlungen jährlich (Basis indiv. Arbeitszeit MA) 4" dataDxfId="436" totalsRowDxfId="435"/>
    <tableColumn id="17" xr3:uid="{00000000-0010-0000-0100-000011000000}" name="ggf. Bereit schaftsdienst oder Ruf bereitschaft monatlich (Basis indiv. Arbeitszeit MA) 5" dataDxfId="434" totalsRowDxfId="433"/>
    <tableColumn id="12" xr3:uid="{00000000-0010-0000-0100-00000C000000}" name="ggf. pflege typische Zuschläge (variabel)  monatlich (Basis indiv. Arbeitszeit MA) 6" dataDxfId="432" totalsRowDxfId="431"/>
    <tableColumn id="13" xr3:uid="{00000000-0010-0000-0100-00000D000000}" name="Stundenlohn  AN Brutto     Arbeitszeit normiert    (ohne variable Zuschläge) nachrichtlich    " totalsRowFunction="custom" dataDxfId="430" totalsRowDxfId="429">
      <calculatedColumnFormula>IF(G54=0,0,(I54+J54+K54+M54+(L54/12))/G54)</calculatedColumnFormula>
      <totalsRowFormula>IF(SUM(Tabelle3[Stundenlohn  AN Brutto     Arbeitszeit normiert    (ohne variable Zuschläge) nachrichtlich    ])=0,0,SUMPRODUCT(Tabelle3[Stellen Anteil VZÄ (Basis     40 Std)  ],Tabelle3[Stundenlohn  AN Brutto     Arbeitszeit normiert    (ohne variable Zuschläge) nachrichtlich    ])/SUM(Tabelle3[Stellen Anteil VZÄ (Basis     40 Std)  ]))</totalsRowFormula>
    </tableColumn>
    <tableColumn id="16" xr3:uid="{00000000-0010-0000-0100-000010000000}" name="ggf. Steuer und SV freie Zuschläge monatlich " dataDxfId="428" totalsRowDxfId="427"/>
    <tableColumn id="14" xr3:uid="{00000000-0010-0000-0100-00000E000000}" name="Jahresbruttoentgelt inkl. AG Anteil   (ohne Personalnebenkosten wie BG / Fortbildung usw. ) " totalsRowFunction="sum" dataDxfId="426" totalsRowDxfId="425">
      <calculatedColumnFormula>(I54*12+J54*12+K54*12+L54+M54*12+N54*12)*(1+$P$18)+Tabelle3[[#This Row],[ggf. Steuer und SV freie Zuschläge monatlich ]]*12</calculatedColumnFormula>
    </tableColumn>
    <tableColumn id="15" xr3:uid="{00000000-0010-0000-0100-00000F000000}" name="Jahresbruttoentgelt inkl. AG Anteil                     je VZÄ" dataDxfId="424" totalsRowDxfId="423">
      <calculatedColumnFormula>IF(Tabelle3[[#This Row],[Jahresbruttoentgelt inkl. AG Anteil   (ohne Personalnebenkosten wie BG / Fortbildung usw. ) ]]=0,0,Q54/F54*40)</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le4" displayName="Tabelle4" ref="B86:R107" totalsRowCount="1" headerRowDxfId="422" headerRowBorderDxfId="421" tableBorderDxfId="420" totalsRowBorderDxfId="419">
  <autoFilter ref="B86:R106" xr:uid="{00000000-0009-0000-0100-000004000000}"/>
  <tableColumns count="17">
    <tableColumn id="1" xr3:uid="{00000000-0010-0000-0200-000001000000}" name="Lfd. NR " totalsRowLabel="Ergebnis " dataDxfId="418" totalsRowDxfId="417"/>
    <tableColumn id="2" xr3:uid="{00000000-0010-0000-0200-000002000000}" name="Einstellungs- Datum " dataDxfId="416" totalsRowDxfId="415"/>
    <tableColumn id="3" xr3:uid="{00000000-0010-0000-0200-000003000000}" name="Engelt Gruppe / Stufe (nach Tarif)" dataDxfId="414" totalsRowDxfId="413"/>
    <tableColumn id="4" xr3:uid="{00000000-0010-0000-0200-000004000000}" name="Qualifikation / Funktion                               " dataDxfId="412" totalsRowDxfId="411"/>
    <tableColumn id="5" xr3:uid="{00000000-0010-0000-0200-000005000000}" name="wöchentl Arbeits zeit / Std " totalsRowFunction="sum" dataDxfId="410" totalsRowDxfId="409"/>
    <tableColumn id="6" xr3:uid="{00000000-0010-0000-0200-000006000000}" name="Arbeits stunden / Monat " dataDxfId="408" totalsRowDxfId="407">
      <calculatedColumnFormula>F87*13/3</calculatedColumnFormula>
    </tableColumn>
    <tableColumn id="7" xr3:uid="{00000000-0010-0000-0200-000007000000}" name="Stellen Anteil VZÄ (Basis     40 Std)  " totalsRowFunction="sum" dataDxfId="406" totalsRowDxfId="405">
      <calculatedColumnFormula>F87/40</calculatedColumnFormula>
    </tableColumn>
    <tableColumn id="8" xr3:uid="{00000000-0010-0000-0200-000008000000}" name="Grundlohn / Gehalt                  monatlich    (Basis indiv. Arbeitszeit MA) 1        " totalsRowLabel="gew. Entgeltniveau der Beschäftigtengruppe / AN-Brutto Std. /nachrichtl." dataDxfId="404" totalsRowDxfId="403"/>
    <tableColumn id="9" xr3:uid="{00000000-0010-0000-0200-000009000000}" name="Pflegetypische Zulagen monatlich  (Basis indiv. Arbeitszeit MA) 2" dataDxfId="402" totalsRowDxfId="401"/>
    <tableColumn id="10" xr3:uid="{00000000-0010-0000-0200-00000A000000}" name="ggf. VWL   AG-Anteil monatlich (Basis indiv. Arbeitszeit MA) 3" dataDxfId="400" totalsRowDxfId="399"/>
    <tableColumn id="11" xr3:uid="{00000000-0010-0000-0200-00000B000000}" name="ggf. Jahres sonder- zahlungen jährlich (Basis indiv. Arbeitszeit MA) 4" dataDxfId="398" totalsRowDxfId="397"/>
    <tableColumn id="17" xr3:uid="{00000000-0010-0000-0200-000011000000}" name="ggf. Bereit schaftsdienst oder Ruf bereitschaft monatlich (Basis indiv. Arbeitszeit MA) 5" dataDxfId="396" totalsRowDxfId="395"/>
    <tableColumn id="12" xr3:uid="{00000000-0010-0000-0200-00000C000000}" name="ggf. pflege typische Zuschläge (variabel)  monatlich (Basis indiv. Arbeitszeit MA) 6" dataDxfId="394" totalsRowDxfId="393"/>
    <tableColumn id="13" xr3:uid="{00000000-0010-0000-0200-00000D000000}" name="Stundenlohn  AN Brutto     Arbeitszeit normiert    (ohne variable Zuschläge) nachrichtlich    " totalsRowFunction="custom" dataDxfId="392" totalsRowDxfId="391">
      <calculatedColumnFormula>IF(G87=0,0,(I87+J87+K87+M87+(L87/12))/G87)</calculatedColumnFormula>
      <totalsRowFormula>IF(SUM(Tabelle4[Stundenlohn  AN Brutto     Arbeitszeit normiert    (ohne variable Zuschläge) nachrichtlich    ])=0,0,SUMPRODUCT(Tabelle4[Stellen Anteil VZÄ (Basis     40 Std)  ],Tabelle4[Stundenlohn  AN Brutto     Arbeitszeit normiert    (ohne variable Zuschläge) nachrichtlich    ])/SUM(Tabelle4[Stellen Anteil VZÄ (Basis     40 Std)  ]))</totalsRowFormula>
    </tableColumn>
    <tableColumn id="16" xr3:uid="{00000000-0010-0000-0200-000010000000}" name="ggf. Steuer und SV freie Zuschläge monatlich " dataDxfId="390" totalsRowDxfId="389"/>
    <tableColumn id="14" xr3:uid="{00000000-0010-0000-0200-00000E000000}" name="Jahresbruttoentgelt inkl. AG Anteil   (ohne Personalnebenkosten wie BG / Fortbildung usw. ) " totalsRowFunction="sum" dataDxfId="388" totalsRowDxfId="387">
      <calculatedColumnFormula>(I87*12+J87*12+K87*12+L87+M87*12+N87*12)*(1+$P$18)+Tabelle4[[#This Row],[ggf. Steuer und SV freie Zuschläge monatlich ]]*12</calculatedColumnFormula>
    </tableColumn>
    <tableColumn id="15" xr3:uid="{00000000-0010-0000-0200-00000F000000}" name="Jahresbruttoentgelt inkl. AG Anteil                     je VZÄ" dataDxfId="386" totalsRowDxfId="385">
      <calculatedColumnFormula>IF(Tabelle4[[#This Row],[Jahresbruttoentgelt inkl. AG Anteil   (ohne Personalnebenkosten wie BG / Fortbildung usw. ) ]]=0,0,Q87/F87*40)</calculatedColumnFormula>
    </tableColumn>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elle52" displayName="Tabelle52" ref="B140:R158" totalsRowCount="1" headerRowDxfId="384" headerRowBorderDxfId="383" tableBorderDxfId="382" totalsRowBorderDxfId="381">
  <autoFilter ref="B140:R157" xr:uid="{00000000-0009-0000-0100-000001000000}"/>
  <tableColumns count="17">
    <tableColumn id="1" xr3:uid="{00000000-0010-0000-0300-000001000000}" name="Lfd. NR " totalsRowLabel="Ergebnis" dataDxfId="380" totalsRowDxfId="379"/>
    <tableColumn id="2" xr3:uid="{00000000-0010-0000-0300-000002000000}" name="Einstellungs- Datum " dataDxfId="378" totalsRowDxfId="377"/>
    <tableColumn id="3" xr3:uid="{00000000-0010-0000-0300-000003000000}" name="Engelt Gruppe / Stufe (nach Tarif)" dataDxfId="376" totalsRowDxfId="375"/>
    <tableColumn id="4" xr3:uid="{00000000-0010-0000-0300-000004000000}" name="Qualifikation / Funktion                               (hier Einsatzgebiet der Hauswirtschaftskräfte, Hausmeister kennzeichnen) " dataDxfId="374" totalsRowDxfId="373"/>
    <tableColumn id="5" xr3:uid="{00000000-0010-0000-0300-000005000000}" name="wöchentl Arbeits zeit / Std " dataDxfId="372" totalsRowDxfId="371"/>
    <tableColumn id="6" xr3:uid="{00000000-0010-0000-0300-000006000000}" name="Arbeits stunden / Monat " dataDxfId="370" totalsRowDxfId="369">
      <calculatedColumnFormula>F141*13/3</calculatedColumnFormula>
    </tableColumn>
    <tableColumn id="7" xr3:uid="{00000000-0010-0000-0300-000007000000}" name="Stellen Anteil VZÄ (Basis     40 Std)  " totalsRowFunction="sum" dataDxfId="368" totalsRowDxfId="367">
      <calculatedColumnFormula>F141/40</calculatedColumnFormula>
    </tableColumn>
    <tableColumn id="8" xr3:uid="{00000000-0010-0000-0300-000008000000}" name="Grundlohn / Gehalt                  monatlich    (Basis indiv. Arbeitszeit MA) 1        " dataDxfId="366" totalsRowDxfId="365"/>
    <tableColumn id="9" xr3:uid="{00000000-0010-0000-0300-000009000000}" name="Pflegetypische Zulagen monatlich  (Basis indiv. Arbeitszeit MA) 2" dataDxfId="364" totalsRowDxfId="363"/>
    <tableColumn id="10" xr3:uid="{00000000-0010-0000-0300-00000A000000}" name="ggf. VWL   AG-Anteil monatlich (Basis indiv. Arbeitszeit MA) 3" dataDxfId="362" totalsRowDxfId="361"/>
    <tableColumn id="11" xr3:uid="{00000000-0010-0000-0300-00000B000000}" name="ggf. Jahres sonder- zahlungen jährlich (Basis indiv. Arbeitszeit MA) 4" dataDxfId="360" totalsRowDxfId="359"/>
    <tableColumn id="17" xr3:uid="{00000000-0010-0000-0300-000011000000}" name="ggf. Bereit schaftsdienst oder Ruf bereitschaft monatlich (Basis indiv. Arbeitszeit MA) 5" dataDxfId="358" totalsRowDxfId="357"/>
    <tableColumn id="12" xr3:uid="{00000000-0010-0000-0300-00000C000000}" name="ggf. pflege typische Zuschläge (variabel)  monatlich (Basis indiv. Arbeitszeit MA) 6" dataDxfId="356" totalsRowDxfId="355"/>
    <tableColumn id="13" xr3:uid="{00000000-0010-0000-0300-00000D000000}" name="Stundenlohn  AN Brutto     Arbeitszeit normiert    (nur Grundgehalt) nachrichtlich    " dataDxfId="354" totalsRowDxfId="353">
      <calculatedColumnFormula>IF(G141=0,0,(I141/G141))</calculatedColumnFormula>
    </tableColumn>
    <tableColumn id="16" xr3:uid="{00000000-0010-0000-0300-000010000000}" name="ggf. Steuer und SV freie Zuschläge monatlich " dataDxfId="352" totalsRowDxfId="351"/>
    <tableColumn id="14" xr3:uid="{00000000-0010-0000-0300-00000E000000}" name="Jahresbruttoentgelt inkl. AG Anteil   (ohne Personalnebenkosten wie BG / Fortbildung usw. ) " totalsRowFunction="sum" dataDxfId="350" totalsRowDxfId="349">
      <calculatedColumnFormula>(I141*12+J141*12+K141*12+L141+M141*12+N141*12)*(1+$P$18)+Tabelle52[[#This Row],[ggf. Steuer und SV freie Zuschläge monatlich ]]*12</calculatedColumnFormula>
    </tableColumn>
    <tableColumn id="15" xr3:uid="{00000000-0010-0000-0300-00000F000000}" name="Jahresbruttoentgelt inkl. AG Anteil                     je VZÄ" dataDxfId="348" totalsRowDxfId="347">
      <calculatedColumnFormula>IF(Tabelle52[[#This Row],[Jahresbruttoentgelt inkl. AG Anteil   (ohne Personalnebenkosten wie BG / Fortbildung usw. ) ]]=0,0,Q141/F141*40)</calculatedColumnFormula>
    </tableColumn>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elle58" displayName="Tabelle58" ref="B130:R137" totalsRowCount="1" headerRowDxfId="346" headerRowBorderDxfId="345" tableBorderDxfId="344" totalsRowBorderDxfId="343">
  <autoFilter ref="B130:R136" xr:uid="{00000000-0009-0000-0100-000007000000}"/>
  <tableColumns count="17">
    <tableColumn id="1" xr3:uid="{00000000-0010-0000-0400-000001000000}" name="Lfd. NR " totalsRowLabel="Ergebnis" dataDxfId="342" totalsRowDxfId="341"/>
    <tableColumn id="2" xr3:uid="{00000000-0010-0000-0400-000002000000}" name="Einstellungs- Datum " dataDxfId="340" totalsRowDxfId="339"/>
    <tableColumn id="3" xr3:uid="{00000000-0010-0000-0400-000003000000}" name="Engelt Gruppe / Stufe (nach Tarif)" dataDxfId="338" totalsRowDxfId="337"/>
    <tableColumn id="4" xr3:uid="{00000000-0010-0000-0400-000004000000}" name="Qualifikation / Funktion                               " dataDxfId="336" totalsRowDxfId="335"/>
    <tableColumn id="5" xr3:uid="{00000000-0010-0000-0400-000005000000}" name="wöchentl Arbeits zeit / Std " dataDxfId="334" totalsRowDxfId="333"/>
    <tableColumn id="6" xr3:uid="{00000000-0010-0000-0400-000006000000}" name="Arbeits stunden / Monat " dataDxfId="332" totalsRowDxfId="331">
      <calculatedColumnFormula>F131*13/3</calculatedColumnFormula>
    </tableColumn>
    <tableColumn id="7" xr3:uid="{00000000-0010-0000-0400-000007000000}" name="Stellen Anteil VZÄ (Basis     40 Std)  " totalsRowFunction="sum" dataDxfId="330" totalsRowDxfId="329">
      <calculatedColumnFormula>F131/40</calculatedColumnFormula>
    </tableColumn>
    <tableColumn id="8" xr3:uid="{00000000-0010-0000-0400-000008000000}" name="Grundlohn / Gehalt                  monatlich    (Basis indiv. Arbeitszeit MA) 1        " dataDxfId="328" totalsRowDxfId="327"/>
    <tableColumn id="9" xr3:uid="{00000000-0010-0000-0400-000009000000}" name="Pflegetypische Zulagen monatlich  (Basis indiv. Arbeitszeit MA) 2" dataDxfId="326" totalsRowDxfId="325"/>
    <tableColumn id="10" xr3:uid="{00000000-0010-0000-0400-00000A000000}" name="ggf. VWL   AG-Anteil monatlich (Basis indiv. Arbeitszeit MA) 3" dataDxfId="324" totalsRowDxfId="323"/>
    <tableColumn id="11" xr3:uid="{00000000-0010-0000-0400-00000B000000}" name="ggf. Jahres sonder- zahlungen jährlich (Basis indiv. Arbeitszeit MA) 4" dataDxfId="322" totalsRowDxfId="321"/>
    <tableColumn id="17" xr3:uid="{00000000-0010-0000-0400-000011000000}" name="ggf. Bereit schaftsdienst oder Ruf bereitschaft monatlich (Basis indiv. Arbeitszeit MA) 5" dataDxfId="320" totalsRowDxfId="319"/>
    <tableColumn id="12" xr3:uid="{00000000-0010-0000-0400-00000C000000}" name="ggf. pflege typische Zuschläge (variabel)  monatlich (Basis indiv. Arbeitszeit MA) 6" dataDxfId="318" totalsRowDxfId="317"/>
    <tableColumn id="13" xr3:uid="{00000000-0010-0000-0400-00000D000000}" name="Stundenlohn  AN Brutto     Arbeitszeit normiert    (ohne variable Zuschläge) nachrichtlich   " dataDxfId="316" totalsRowDxfId="315">
      <calculatedColumnFormula>IF(G131=0,0,(I131+J131+K131+M131+(L131/12))/G131)</calculatedColumnFormula>
    </tableColumn>
    <tableColumn id="16" xr3:uid="{00000000-0010-0000-0400-000010000000}" name="ggf. Steuer und SV freie Zuschläge monatlich " dataDxfId="314" totalsRowDxfId="313"/>
    <tableColumn id="14" xr3:uid="{00000000-0010-0000-0400-00000E000000}" name="Jahresbruttoentgelt inkl. AG Anteil   (ohne Personalnebenkosten wie BG / Fortbildung usw. ) " totalsRowFunction="sum" dataDxfId="312" totalsRowDxfId="311">
      <calculatedColumnFormula>(I131*12+J131*12+K131*12+L131+M131*12+N131*12)*(1+$P$18)+Tabelle58[[#This Row],[ggf. Steuer und SV freie Zuschläge monatlich ]]*12</calculatedColumnFormula>
    </tableColumn>
    <tableColumn id="15" xr3:uid="{00000000-0010-0000-0400-00000F000000}" name="Jahresbruttoentgelt inkl. AG Anteil                     je VZÄ" dataDxfId="310" totalsRowDxfId="309">
      <calculatedColumnFormula>IF(Tabelle58[[#This Row],[Jahresbruttoentgelt inkl. AG Anteil   (ohne Personalnebenkosten wie BG / Fortbildung usw. ) ]]=0,0,Q131/F131*40)</calculatedColumnFormula>
    </tableColumn>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elle529" displayName="Tabelle529" ref="B161:R166" totalsRowCount="1" headerRowDxfId="308" headerRowBorderDxfId="307" tableBorderDxfId="306" totalsRowBorderDxfId="305">
  <autoFilter ref="B161:R165" xr:uid="{00000000-0009-0000-0100-000008000000}"/>
  <tableColumns count="17">
    <tableColumn id="1" xr3:uid="{00000000-0010-0000-0500-000001000000}" name="Lfd. NR " totalsRowLabel="Ergebnis" dataDxfId="304" totalsRowDxfId="303"/>
    <tableColumn id="2" xr3:uid="{00000000-0010-0000-0500-000002000000}" name="Einstellungs- Datum " dataDxfId="302" totalsRowDxfId="301"/>
    <tableColumn id="3" xr3:uid="{00000000-0010-0000-0500-000003000000}" name="Engelt Gruppe / Stufe (nach Tarif)" dataDxfId="300" totalsRowDxfId="299"/>
    <tableColumn id="4" xr3:uid="{00000000-0010-0000-0500-000004000000}" name="Qualifikation / Funktion                               " dataDxfId="298" totalsRowDxfId="297"/>
    <tableColumn id="5" xr3:uid="{00000000-0010-0000-0500-000005000000}" name="wöchentl Arbeits zeit / Std " dataDxfId="296" totalsRowDxfId="295"/>
    <tableColumn id="6" xr3:uid="{00000000-0010-0000-0500-000006000000}" name="Arbeits stunden / Monat " dataDxfId="294" totalsRowDxfId="293">
      <calculatedColumnFormula>F162*13/3</calculatedColumnFormula>
    </tableColumn>
    <tableColumn id="7" xr3:uid="{00000000-0010-0000-0500-000007000000}" name="Stellen Anteil VZÄ (Basis     40 Std)  " totalsRowFunction="sum" dataDxfId="292" totalsRowDxfId="291">
      <calculatedColumnFormula>F162/40</calculatedColumnFormula>
    </tableColumn>
    <tableColumn id="8" xr3:uid="{00000000-0010-0000-0500-000008000000}" name="Grundlohn / Gehalt                  monatlich    (Basis indiv. Arbeitszeit MA) 1        " dataDxfId="290" totalsRowDxfId="289"/>
    <tableColumn id="9" xr3:uid="{00000000-0010-0000-0500-000009000000}" name="Pflegetypische Zulagen monatlich  (Basis indiv. Arbeitszeit MA) 2" dataDxfId="288" totalsRowDxfId="287"/>
    <tableColumn id="10" xr3:uid="{00000000-0010-0000-0500-00000A000000}" name="ggf. VWL   AG-Anteil monatlich (Basis indiv. Arbeitszeit MA) 3" dataDxfId="286" totalsRowDxfId="285"/>
    <tableColumn id="11" xr3:uid="{00000000-0010-0000-0500-00000B000000}" name="ggf. Jahres sonder- zahlungen jährlich (Basis indiv. Arbeitszeit MA) 4" dataDxfId="284" totalsRowDxfId="283"/>
    <tableColumn id="17" xr3:uid="{00000000-0010-0000-0500-000011000000}" name="ggf. Bereit schaftsdienst oder Ruf bereitschaft monatlich (Basis indiv. Arbeitszeit MA) 5" dataDxfId="282" totalsRowDxfId="281"/>
    <tableColumn id="12" xr3:uid="{00000000-0010-0000-0500-00000C000000}" name="ggf. pflege typische Zuschläge (variabel)  monatlich (Basis indiv. Arbeitszeit MA) 6" dataDxfId="280" totalsRowDxfId="279"/>
    <tableColumn id="13" xr3:uid="{00000000-0010-0000-0500-00000D000000}" name="Stundenlohn  AN Brutto     Arbeitszeit normiert    (nur Grundgehalt) nachrichtlich    " dataDxfId="278" totalsRowDxfId="277">
      <calculatedColumnFormula>IF(G162=0,0,(I162/G162))</calculatedColumnFormula>
    </tableColumn>
    <tableColumn id="16" xr3:uid="{00000000-0010-0000-0500-000010000000}" name="ggf. Steuer und SV freie Zuschläge monatlich " dataDxfId="276" totalsRowDxfId="275"/>
    <tableColumn id="14" xr3:uid="{00000000-0010-0000-0500-00000E000000}" name="Jahresbruttoentgelt inkl. AG Anteil   (ohne Personalnebenkosten wie BG / Fortbildung usw. ) " totalsRowFunction="sum" dataDxfId="274" totalsRowDxfId="273">
      <calculatedColumnFormula>(I162*12+J162*12+K162*12+L162+M162*12++N162*12)*(1+$P$18)+Tabelle529[[#This Row],[ggf. Steuer und SV freie Zuschläge monatlich ]]*12</calculatedColumnFormula>
    </tableColumn>
    <tableColumn id="15" xr3:uid="{00000000-0010-0000-0500-00000F000000}" name="Jahresbruttoentgelt inkl. AG Anteil                     je VZÄ" dataDxfId="272" totalsRowDxfId="271">
      <calculatedColumnFormula>IF(Tabelle529[[#This Row],[Jahresbruttoentgelt inkl. AG Anteil   (ohne Personalnebenkosten wie BG / Fortbildung usw. ) ]]=0,0,Q162/F162*40)</calculatedColumnFormula>
    </tableColumn>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elle5" displayName="Tabelle5" ref="B69:R73" headerRowCount="0" totalsRowCount="1" headerRowDxfId="270" headerRowBorderDxfId="269" tableBorderDxfId="268">
  <tableColumns count="17">
    <tableColumn id="1" xr3:uid="{00000000-0010-0000-0600-000001000000}" name="Lfd. NR " totalsRowLabel="Ergebnis" headerRowDxfId="267" dataDxfId="266" totalsRowDxfId="265"/>
    <tableColumn id="2" xr3:uid="{00000000-0010-0000-0600-000002000000}" name="Einstellungs- Datum " headerRowDxfId="264" dataDxfId="263" totalsRowDxfId="262"/>
    <tableColumn id="3" xr3:uid="{00000000-0010-0000-0600-000003000000}" name="Engelt Gruppe / Stufe (nach Tarif)" headerRowDxfId="261" dataDxfId="260" totalsRowDxfId="259"/>
    <tableColumn id="4" xr3:uid="{00000000-0010-0000-0600-000004000000}" name="Qualifikation / Funktion                           PSG-II-Personal    " headerRowDxfId="258" dataDxfId="257" totalsRowDxfId="256"/>
    <tableColumn id="5" xr3:uid="{00000000-0010-0000-0600-000005000000}" name="wöchentl Arbeits zeit / Std " totalsRowFunction="sum" headerRowDxfId="255" dataDxfId="254" totalsRowDxfId="253"/>
    <tableColumn id="6" xr3:uid="{00000000-0010-0000-0600-000006000000}" name="Arbeits stunden / Monat " headerRowDxfId="252" dataDxfId="251" totalsRowDxfId="250">
      <calculatedColumnFormula>F69*13/3</calculatedColumnFormula>
    </tableColumn>
    <tableColumn id="7" xr3:uid="{00000000-0010-0000-0600-000007000000}" name="Stellen Anteil VZÄ (Basis     40 Std)  " totalsRowFunction="sum" headerRowDxfId="249" dataDxfId="248" totalsRowDxfId="247">
      <calculatedColumnFormula>F69/40</calculatedColumnFormula>
    </tableColumn>
    <tableColumn id="8" xr3:uid="{00000000-0010-0000-0600-000008000000}" name="Grundlohn / Gehalt                  monatlich    (Basis indiv. Arbeitszeit MA) 1        " headerRowDxfId="246" dataDxfId="245" totalsRowDxfId="244"/>
    <tableColumn id="9" xr3:uid="{00000000-0010-0000-0600-000009000000}" name="Pflegetypische Zulagen monatlich  (Basis indiv. Arbeitszeit MA) 2" headerRowDxfId="243" dataDxfId="242" totalsRowDxfId="241"/>
    <tableColumn id="10" xr3:uid="{00000000-0010-0000-0600-00000A000000}" name="ggf. VWL   AG-Anteil monatlich (Basis indiv. Arbeitszeit MA) 3" headerRowDxfId="240" dataDxfId="239" totalsRowDxfId="238"/>
    <tableColumn id="11" xr3:uid="{00000000-0010-0000-0600-00000B000000}" name="ggf. Jahres sonder- zahlungen jährlich (Basis indiv. Arbeitszeit MA) 4" headerRowDxfId="237" dataDxfId="236" totalsRowDxfId="235"/>
    <tableColumn id="12" xr3:uid="{00000000-0010-0000-0600-00000C000000}" name="ggf. Bereit schaftsdienst oder Ruf bereitschaft monatlich (Basis indiv. Arbeitszeit MA) 5" headerRowDxfId="234" dataDxfId="233" totalsRowDxfId="232"/>
    <tableColumn id="13" xr3:uid="{00000000-0010-0000-0600-00000D000000}" name="ggf. pflege typische Zuschläge (variabel)  monatlich (Basis indiv. Arbeitszeit MA) 6" headerRowDxfId="231" dataDxfId="230" totalsRowDxfId="229"/>
    <tableColumn id="14" xr3:uid="{00000000-0010-0000-0600-00000E000000}" name="Stundenlohn  AN Brutto     Arbeitszeit normiert    (ohne variable Zuschläge) nachrichtlich    " totalsRowFunction="custom" headerRowDxfId="228" dataDxfId="227" totalsRowDxfId="226">
      <calculatedColumnFormula>IF(G69=0,0,(I69+J69+K69+M69+(L69/12))/G69)</calculatedColumnFormula>
      <totalsRowFormula>IF(SUM(Tabelle5[Stundenlohn  AN Brutto     Arbeitszeit normiert    (ohne variable Zuschläge) nachrichtlich    ])=0,0,SUMPRODUCT(Tabelle5[Stellen Anteil VZÄ (Basis     40 Std)  ],Tabelle5[Stundenlohn  AN Brutto     Arbeitszeit normiert    (ohne variable Zuschläge) nachrichtlich    ])/SUM(Tabelle5[Stellen Anteil VZÄ (Basis     40 Std)  ]))</totalsRowFormula>
    </tableColumn>
    <tableColumn id="15" xr3:uid="{00000000-0010-0000-0600-00000F000000}" name="ggf. Steuer und SV freie Zuschläge monatlich " headerRowDxfId="225" dataDxfId="224" totalsRowDxfId="223"/>
    <tableColumn id="16" xr3:uid="{00000000-0010-0000-0600-000010000000}" name="Jahresbruttoentgelt inkl. AG Anteil   (ohne Personalnebenkosten wie BG / Fortbildung usw. ) " totalsRowFunction="sum" headerRowDxfId="222" dataDxfId="221" totalsRowDxfId="220">
      <calculatedColumnFormula>(I69*12+J69*12+K69*12+L69+M69*12+N69*12)*(1+$P$18)+P69*12</calculatedColumnFormula>
    </tableColumn>
    <tableColumn id="17" xr3:uid="{00000000-0010-0000-0600-000011000000}" name="Jahresbruttoentgelt inkl. AG Anteil                     je VZÄ" headerRowDxfId="219" dataDxfId="218" totalsRowDxfId="217">
      <calculatedColumnFormula>IF(Tabelle5[[#This Row],[Jahresbruttoentgelt inkl. AG Anteil   (ohne Personalnebenkosten wie BG / Fortbildung usw. ) ]]=0,0,Q69/F69*40)</calculatedColumnFormula>
    </tableColumn>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elle9" displayName="Tabelle9" ref="B76:R80" headerRowCount="0" totalsRowCount="1" headerRowDxfId="216" headerRowBorderDxfId="215" tableBorderDxfId="214">
  <tableColumns count="17">
    <tableColumn id="1" xr3:uid="{00000000-0010-0000-0700-000001000000}" name="Lfd. NR " totalsRowLabel="Ergebnis" headerRowDxfId="213" dataDxfId="212" totalsRowDxfId="211"/>
    <tableColumn id="2" xr3:uid="{00000000-0010-0000-0700-000002000000}" name="Einstellungs- Datum " headerRowDxfId="210" dataDxfId="209" totalsRowDxfId="208"/>
    <tableColumn id="3" xr3:uid="{00000000-0010-0000-0700-000003000000}" name="Engelt Gruppe / Stufe (nach Tarif)" headerRowDxfId="207" dataDxfId="206" totalsRowDxfId="205"/>
    <tableColumn id="4" xr3:uid="{00000000-0010-0000-0700-000004000000}" name="Qualifikation / Funktion                               " headerRowDxfId="204" dataDxfId="203" totalsRowDxfId="202"/>
    <tableColumn id="5" xr3:uid="{00000000-0010-0000-0700-000005000000}" name="wöchentl Arbeits zeit / Std " totalsRowFunction="sum" headerRowDxfId="201" dataDxfId="200" totalsRowDxfId="199"/>
    <tableColumn id="6" xr3:uid="{00000000-0010-0000-0700-000006000000}" name="Arbeits stunden / Monat " headerRowDxfId="198" dataDxfId="197" totalsRowDxfId="196">
      <calculatedColumnFormula>F76*13/3</calculatedColumnFormula>
    </tableColumn>
    <tableColumn id="7" xr3:uid="{00000000-0010-0000-0700-000007000000}" name="Stellen Anteil VZÄ (Basis     40 Std)  " totalsRowFunction="sum" headerRowDxfId="195" dataDxfId="194" totalsRowDxfId="193">
      <calculatedColumnFormula>F76/40</calculatedColumnFormula>
    </tableColumn>
    <tableColumn id="8" xr3:uid="{00000000-0010-0000-0700-000008000000}" name="Grundlohn / Gehalt                  monatlich    (Basis indiv. Arbeitszeit MA) 1        " headerRowDxfId="192" dataDxfId="191" totalsRowDxfId="190"/>
    <tableColumn id="9" xr3:uid="{00000000-0010-0000-0700-000009000000}" name="Pflegetypische Zulagen monatlich  (Basis indiv. Arbeitszeit MA) 2" headerRowDxfId="189" dataDxfId="188" totalsRowDxfId="187"/>
    <tableColumn id="10" xr3:uid="{00000000-0010-0000-0700-00000A000000}" name="ggf. VWL   AG-Anteil monatlich (Basis indiv. Arbeitszeit MA) 3" headerRowDxfId="186" dataDxfId="185" totalsRowDxfId="184"/>
    <tableColumn id="11" xr3:uid="{00000000-0010-0000-0700-00000B000000}" name="ggf. Jahres sonder- zahlungen jährlich (Basis indiv. Arbeitszeit MA) 4" headerRowDxfId="183" dataDxfId="182" totalsRowDxfId="181"/>
    <tableColumn id="12" xr3:uid="{00000000-0010-0000-0700-00000C000000}" name="ggf. Bereit schaftsdienst oder Ruf bereitschaft monatlich (Basis indiv. Arbeitszeit MA) 5" headerRowDxfId="180" dataDxfId="179" totalsRowDxfId="178"/>
    <tableColumn id="13" xr3:uid="{00000000-0010-0000-0700-00000D000000}" name="ggf. pflege typische Zuschläge (variabel)  monatlich (Basis indiv. Arbeitszeit MA) 6" headerRowDxfId="177" dataDxfId="176" totalsRowDxfId="175"/>
    <tableColumn id="14" xr3:uid="{00000000-0010-0000-0700-00000E000000}" name="Stundenlohn  AN Brutto     Arbeitszeit normiert    (ohne variable Zuschläge) nachrichtlich    " totalsRowFunction="custom" headerRowDxfId="174" dataDxfId="173" totalsRowDxfId="172">
      <calculatedColumnFormula>IF(G76=0,0,(I76+J76+K76+M76+(L76/12))/G76)</calculatedColumnFormula>
      <totalsRowFormula>IF(SUM(Tabelle9[Stundenlohn  AN Brutto     Arbeitszeit normiert    (ohne variable Zuschläge) nachrichtlich    ])=0,0,SUMPRODUCT(Tabelle9[Stellen Anteil VZÄ (Basis     40 Std)  ],Tabelle9[Stundenlohn  AN Brutto     Arbeitszeit normiert    (ohne variable Zuschläge) nachrichtlich    ])/SUM(Tabelle9[Stellen Anteil VZÄ (Basis     40 Std)  ]))</totalsRowFormula>
    </tableColumn>
    <tableColumn id="15" xr3:uid="{00000000-0010-0000-0700-00000F000000}" name="ggf. Steuer und SV freie Zuschläge monatlich " headerRowDxfId="171" dataDxfId="170" totalsRowDxfId="169"/>
    <tableColumn id="16" xr3:uid="{00000000-0010-0000-0700-000010000000}" name="Jahresbruttoentgelt inkl. AG Anteil   (ohne Personalnebenkosten wie BG / Fortbildung usw. ) " totalsRowFunction="sum" headerRowDxfId="168" dataDxfId="167" totalsRowDxfId="166">
      <calculatedColumnFormula>(I76*12+J76*12+K76*12+L76+M76*12+N76*12)*(1+$P$18)+P76*12</calculatedColumnFormula>
    </tableColumn>
    <tableColumn id="17" xr3:uid="{00000000-0010-0000-0700-000011000000}" name="Jahresbruttoentgelt inkl. AG Anteil                     je VZÄ" headerRowDxfId="165" dataDxfId="164" totalsRowDxfId="163">
      <calculatedColumnFormula>IF(Tabelle9[[#This Row],[Jahresbruttoentgelt inkl. AG Anteil   (ohne Personalnebenkosten wie BG / Fortbildung usw. ) ]]=0,0,Q76/F76*40)</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elle913" displayName="Tabelle913" ref="B116:R119" headerRowCount="0" totalsRowCount="1" headerRowDxfId="162" headerRowBorderDxfId="161" tableBorderDxfId="160">
  <tableColumns count="17">
    <tableColumn id="1" xr3:uid="{00000000-0010-0000-0800-000001000000}" name="Lfd. NR " totalsRowLabel="Ergebnis" headerRowDxfId="159" dataDxfId="158" totalsRowDxfId="157"/>
    <tableColumn id="2" xr3:uid="{00000000-0010-0000-0800-000002000000}" name="Einstellungs- Datum " headerRowDxfId="156" dataDxfId="155" totalsRowDxfId="154"/>
    <tableColumn id="3" xr3:uid="{00000000-0010-0000-0800-000003000000}" name="Engelt Gruppe / Stufe (nach Tarif)" headerRowDxfId="153" dataDxfId="152" totalsRowDxfId="151"/>
    <tableColumn id="4" xr3:uid="{00000000-0010-0000-0800-000004000000}" name="Qualifikation / Funktion                               " headerRowDxfId="150" dataDxfId="149" totalsRowDxfId="148"/>
    <tableColumn id="5" xr3:uid="{00000000-0010-0000-0800-000005000000}" name="wöchentl Arbeits zeit / Std " totalsRowFunction="sum" headerRowDxfId="147" dataDxfId="146" totalsRowDxfId="145"/>
    <tableColumn id="6" xr3:uid="{00000000-0010-0000-0800-000006000000}" name="Arbeits stunden / Monat " headerRowDxfId="144" dataDxfId="143" totalsRowDxfId="142">
      <calculatedColumnFormula>F116*13/3</calculatedColumnFormula>
    </tableColumn>
    <tableColumn id="7" xr3:uid="{00000000-0010-0000-0800-000007000000}" name="Stellen Anteil VZÄ (Basis     40 Std)  " totalsRowFunction="sum" headerRowDxfId="141" dataDxfId="140" totalsRowDxfId="139">
      <calculatedColumnFormula>F116/40</calculatedColumnFormula>
    </tableColumn>
    <tableColumn id="8" xr3:uid="{00000000-0010-0000-0800-000008000000}" name="Grundlohn / Gehalt                  monatlich    (Basis indiv. Arbeitszeit MA) 1        " headerRowDxfId="138" dataDxfId="137" totalsRowDxfId="136"/>
    <tableColumn id="9" xr3:uid="{00000000-0010-0000-0800-000009000000}" name="Pflegetypische Zulagen monatlich  (Basis indiv. Arbeitszeit MA) 2" headerRowDxfId="135" dataDxfId="134" totalsRowDxfId="133"/>
    <tableColumn id="10" xr3:uid="{00000000-0010-0000-0800-00000A000000}" name="ggf. VWL   AG-Anteil monatlich (Basis indiv. Arbeitszeit MA) 3" headerRowDxfId="132" dataDxfId="131" totalsRowDxfId="130"/>
    <tableColumn id="11" xr3:uid="{00000000-0010-0000-0800-00000B000000}" name="ggf. Jahres sonder- zahlungen jährlich (Basis indiv. Arbeitszeit MA) 4" headerRowDxfId="129" dataDxfId="128" totalsRowDxfId="127"/>
    <tableColumn id="12" xr3:uid="{00000000-0010-0000-0800-00000C000000}" name="ggf. Bereit schaftsdienst oder Ruf bereitschaft monatlich (Basis indiv. Arbeitszeit MA) 5" headerRowDxfId="126" dataDxfId="125" totalsRowDxfId="124"/>
    <tableColumn id="13" xr3:uid="{00000000-0010-0000-0800-00000D000000}" name="ggf. pflege typische Zuschläge (variabel)  monatlich (Basis indiv. Arbeitszeit MA) 6" headerRowDxfId="123" dataDxfId="122" totalsRowDxfId="121"/>
    <tableColumn id="14" xr3:uid="{00000000-0010-0000-0800-00000E000000}" name="Stundenlohn  AN Brutto     Arbeitszeit normiert    (ohne variable Zuschläge) nachrichtlich    " totalsRowFunction="custom" headerRowDxfId="120" dataDxfId="119" totalsRowDxfId="118">
      <calculatedColumnFormula>IF(G116=0,0,(I116+J116+K116+M116+(L116/12))/G116)</calculatedColumnFormula>
      <totalsRowFormula>IF(SUM(Tabelle913[Stundenlohn  AN Brutto     Arbeitszeit normiert    (ohne variable Zuschläge) nachrichtlich    ])=0,0,SUMPRODUCT(Tabelle913[Stellen Anteil VZÄ (Basis     40 Std)  ],Tabelle913[Stundenlohn  AN Brutto     Arbeitszeit normiert    (ohne variable Zuschläge) nachrichtlich    ])/SUM(Tabelle913[Stellen Anteil VZÄ (Basis     40 Std)  ]))</totalsRowFormula>
    </tableColumn>
    <tableColumn id="15" xr3:uid="{00000000-0010-0000-0800-00000F000000}" name="ggf. Steuer und SV freie Zuschläge monatlich " headerRowDxfId="117" dataDxfId="116" totalsRowDxfId="115"/>
    <tableColumn id="16" xr3:uid="{00000000-0010-0000-0800-000010000000}" name="Jahresbruttoentgelt inkl. AG Anteil   (ohne Personalnebenkosten wie BG / Fortbildung usw. ) " totalsRowFunction="sum" headerRowDxfId="114" dataDxfId="113" totalsRowDxfId="112">
      <calculatedColumnFormula>(I116*12+J116*12+K116*12+L116+M116*12+N116*12)*(1+$P$18)+P116*12</calculatedColumnFormula>
    </tableColumn>
    <tableColumn id="17" xr3:uid="{00000000-0010-0000-0800-000011000000}" name="Jahresbruttoentgelt inkl. AG Anteil                     je VZÄ" headerRowDxfId="111" dataDxfId="110" totalsRowDxfId="109">
      <calculatedColumnFormula>IF(Tabelle913[[#This Row],[Jahresbruttoentgelt inkl. AG Anteil   (ohne Personalnebenkosten wie BG / Fortbildung usw. ) ]]=0,0,Q116/F116*40)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6"/>
  <sheetViews>
    <sheetView tabSelected="1" showWhiteSpace="0" view="pageLayout" topLeftCell="A154" zoomScale="85" zoomScaleNormal="70" zoomScalePageLayoutView="85" workbookViewId="0">
      <selection activeCell="J124" sqref="J124"/>
    </sheetView>
  </sheetViews>
  <sheetFormatPr baseColWidth="10" defaultRowHeight="14"/>
  <cols>
    <col min="1" max="1" width="1.1640625" customWidth="1"/>
    <col min="2" max="2" width="5.1640625" customWidth="1"/>
    <col min="3" max="3" width="12.6640625" customWidth="1"/>
    <col min="4" max="4" width="8.1640625" customWidth="1"/>
    <col min="5" max="5" width="26.6640625" customWidth="1"/>
    <col min="6" max="6" width="9" customWidth="1"/>
    <col min="7" max="7" width="7.5" customWidth="1"/>
    <col min="8" max="8" width="7.1640625" customWidth="1"/>
    <col min="9" max="9" width="13.1640625" customWidth="1"/>
    <col min="10" max="10" width="13.6640625" customWidth="1"/>
    <col min="11" max="11" width="10" customWidth="1"/>
    <col min="12" max="12" width="10.6640625" customWidth="1"/>
    <col min="13" max="13" width="10.5" customWidth="1"/>
    <col min="14" max="14" width="10.1640625" customWidth="1"/>
    <col min="15" max="15" width="12" customWidth="1"/>
    <col min="16" max="16" width="10.6640625" customWidth="1"/>
    <col min="17" max="18" width="18.6640625" customWidth="1"/>
  </cols>
  <sheetData>
    <row r="1" spans="1:17">
      <c r="A1" s="2" t="s">
        <v>0</v>
      </c>
      <c r="B1" s="2"/>
      <c r="C1" s="2"/>
      <c r="D1" s="2"/>
      <c r="E1" s="2"/>
      <c r="F1" s="2"/>
      <c r="G1" s="2"/>
      <c r="H1" s="2"/>
      <c r="I1" s="2"/>
      <c r="J1" s="2"/>
      <c r="K1" s="2"/>
      <c r="L1" s="2"/>
    </row>
    <row r="2" spans="1:17">
      <c r="A2" s="2" t="s">
        <v>1</v>
      </c>
      <c r="B2" s="2"/>
      <c r="C2" s="2"/>
      <c r="D2" s="2"/>
      <c r="E2" s="2"/>
      <c r="F2" s="2"/>
      <c r="G2" s="2"/>
      <c r="H2" s="2"/>
      <c r="I2" s="2"/>
      <c r="J2" s="2"/>
      <c r="K2" s="2"/>
      <c r="L2" s="2"/>
    </row>
    <row r="3" spans="1:17">
      <c r="A3" s="2"/>
      <c r="B3" s="2"/>
      <c r="C3" s="2"/>
      <c r="D3" s="2"/>
      <c r="E3" s="2"/>
      <c r="F3" s="2"/>
      <c r="G3" s="2"/>
      <c r="H3" s="2"/>
      <c r="I3" s="2"/>
      <c r="J3" s="2"/>
      <c r="K3" s="2"/>
      <c r="L3" s="2"/>
    </row>
    <row r="4" spans="1:17">
      <c r="A4" s="2"/>
      <c r="B4" s="2" t="s">
        <v>2</v>
      </c>
      <c r="E4" s="114"/>
      <c r="F4" s="114"/>
      <c r="G4" s="114"/>
      <c r="H4" s="114"/>
      <c r="I4" s="114"/>
      <c r="J4" s="114"/>
      <c r="K4" s="2"/>
      <c r="L4" s="2"/>
    </row>
    <row r="5" spans="1:17">
      <c r="E5" s="115"/>
      <c r="F5" s="115"/>
      <c r="G5" s="115"/>
      <c r="H5" s="115"/>
      <c r="I5" s="115"/>
      <c r="J5" s="115"/>
    </row>
    <row r="6" spans="1:17">
      <c r="E6" s="115"/>
      <c r="F6" s="115"/>
      <c r="G6" s="115"/>
      <c r="H6" s="115"/>
      <c r="I6" s="115"/>
      <c r="J6" s="115"/>
    </row>
    <row r="7" spans="1:17">
      <c r="E7" s="114"/>
      <c r="F7" s="114"/>
      <c r="G7" s="114"/>
      <c r="H7" s="114"/>
      <c r="I7" s="114"/>
      <c r="J7" s="114"/>
    </row>
    <row r="8" spans="1:17">
      <c r="B8" s="2" t="s">
        <v>3</v>
      </c>
      <c r="E8" s="173"/>
      <c r="F8" s="173"/>
      <c r="G8" s="173"/>
      <c r="H8" s="173"/>
      <c r="I8" s="3"/>
      <c r="J8" s="3"/>
    </row>
    <row r="10" spans="1:17" ht="15" thickBot="1"/>
    <row r="11" spans="1:17" ht="15" thickBot="1">
      <c r="B11" s="116"/>
      <c r="C11" t="s">
        <v>4</v>
      </c>
      <c r="H11" s="174"/>
      <c r="I11" s="174"/>
      <c r="J11" s="174"/>
      <c r="K11" s="174"/>
      <c r="L11" s="174"/>
      <c r="M11" s="174"/>
      <c r="N11" s="174"/>
      <c r="O11" s="174"/>
      <c r="P11" s="10" t="s">
        <v>40</v>
      </c>
      <c r="Q11" s="117"/>
    </row>
    <row r="12" spans="1:17" ht="15" thickBot="1">
      <c r="C12" s="4" t="s">
        <v>6</v>
      </c>
      <c r="E12" s="4"/>
    </row>
    <row r="13" spans="1:17" ht="15" thickBot="1">
      <c r="B13" s="116"/>
      <c r="C13" t="s">
        <v>5</v>
      </c>
      <c r="H13" s="174"/>
      <c r="I13" s="174"/>
      <c r="J13" s="174"/>
      <c r="K13" s="174"/>
      <c r="L13" s="174"/>
      <c r="M13" s="174"/>
      <c r="N13" s="174"/>
      <c r="O13" s="174"/>
      <c r="P13" s="10" t="s">
        <v>41</v>
      </c>
      <c r="Q13" s="117"/>
    </row>
    <row r="14" spans="1:17" ht="15" thickBot="1">
      <c r="C14" s="4" t="s">
        <v>7</v>
      </c>
      <c r="E14" s="4"/>
    </row>
    <row r="15" spans="1:17" ht="15" thickBot="1">
      <c r="B15" s="116"/>
      <c r="C15" t="s">
        <v>8</v>
      </c>
    </row>
    <row r="16" spans="1:17" ht="15" thickBot="1">
      <c r="C16" s="4" t="s">
        <v>11</v>
      </c>
      <c r="E16" s="4"/>
      <c r="F16" s="4"/>
      <c r="G16" s="4"/>
      <c r="H16" s="4"/>
      <c r="I16" s="4"/>
      <c r="J16" s="4"/>
    </row>
    <row r="17" spans="2:19" ht="15" thickBot="1">
      <c r="C17" s="4"/>
      <c r="E17" s="4"/>
      <c r="F17" s="4"/>
      <c r="G17" s="4"/>
      <c r="H17" s="4"/>
      <c r="I17" s="4"/>
      <c r="J17" s="4"/>
      <c r="P17" s="27" t="s">
        <v>13</v>
      </c>
    </row>
    <row r="18" spans="2:19" ht="15" thickBot="1">
      <c r="I18" s="180" t="s">
        <v>14</v>
      </c>
      <c r="J18" s="180"/>
      <c r="K18" s="180"/>
      <c r="L18" s="180"/>
      <c r="M18" s="180"/>
      <c r="N18" s="180"/>
      <c r="O18" s="180"/>
      <c r="P18" s="118">
        <v>0.21</v>
      </c>
    </row>
    <row r="20" spans="2:19" ht="16">
      <c r="B20" s="111" t="s">
        <v>78</v>
      </c>
      <c r="C20" s="112"/>
      <c r="D20" s="112"/>
      <c r="E20" s="112"/>
    </row>
    <row r="21" spans="2:19" ht="8.25" customHeight="1" thickBot="1">
      <c r="C21" s="43"/>
      <c r="D21" s="43"/>
      <c r="E21" s="43"/>
      <c r="F21" s="43"/>
      <c r="G21" s="43"/>
      <c r="H21" s="43"/>
      <c r="I21" s="43"/>
      <c r="J21" s="43"/>
      <c r="K21" s="43"/>
      <c r="L21" s="43"/>
      <c r="M21" s="43"/>
      <c r="N21" s="43"/>
      <c r="O21" s="43"/>
    </row>
    <row r="22" spans="2:19" ht="130.5" customHeight="1">
      <c r="B22" s="6" t="s">
        <v>9</v>
      </c>
      <c r="C22" s="6" t="s">
        <v>10</v>
      </c>
      <c r="D22" s="7" t="s">
        <v>25</v>
      </c>
      <c r="E22" s="7" t="s">
        <v>60</v>
      </c>
      <c r="F22" s="7" t="s">
        <v>21</v>
      </c>
      <c r="G22" s="6" t="s">
        <v>22</v>
      </c>
      <c r="H22" s="7" t="s">
        <v>16</v>
      </c>
      <c r="I22" s="7" t="s">
        <v>42</v>
      </c>
      <c r="J22" s="7" t="s">
        <v>43</v>
      </c>
      <c r="K22" s="6" t="s">
        <v>55</v>
      </c>
      <c r="L22" s="6" t="s">
        <v>52</v>
      </c>
      <c r="M22" s="6" t="s">
        <v>53</v>
      </c>
      <c r="N22" s="7" t="s">
        <v>54</v>
      </c>
      <c r="O22" s="7" t="s">
        <v>57</v>
      </c>
      <c r="P22" s="7" t="s">
        <v>28</v>
      </c>
      <c r="Q22" s="7" t="s">
        <v>17</v>
      </c>
      <c r="R22" s="7" t="s">
        <v>24</v>
      </c>
      <c r="S22" s="21"/>
    </row>
    <row r="23" spans="2:19">
      <c r="B23" s="119"/>
      <c r="C23" s="120"/>
      <c r="D23" s="120"/>
      <c r="E23" s="121" t="s">
        <v>26</v>
      </c>
      <c r="F23" s="122"/>
      <c r="G23" s="12">
        <f>F23*13/3</f>
        <v>0</v>
      </c>
      <c r="H23" s="12">
        <f>F23/40</f>
        <v>0</v>
      </c>
      <c r="I23" s="128"/>
      <c r="J23" s="128"/>
      <c r="K23" s="128"/>
      <c r="L23" s="128"/>
      <c r="M23" s="128"/>
      <c r="N23" s="128"/>
      <c r="O23" s="13">
        <f t="shared" ref="O23:O38" si="0">IF(G23=0,0,(I23+J23+K23+M23+(L23/12))/G23)</f>
        <v>0</v>
      </c>
      <c r="P23" s="128"/>
      <c r="Q23" s="26">
        <f>(I23*12+J23*12+K23*12+L23+M23*12+N23*12)*(1+$P$18)+Tabelle2[[#This Row],[ggf. Steuer und SV freie Zuschläge monatlich ]]*12</f>
        <v>0</v>
      </c>
      <c r="R23" s="50">
        <f>IF(Tabelle2[[#This Row],[Jahresbruttoentgelt inkl. AG Anteil   (ohne Personalnebenkosten wie BG / Fortbildung usw. ) ]]=0,0,Q23/F23*40)</f>
        <v>0</v>
      </c>
    </row>
    <row r="24" spans="2:19">
      <c r="B24" s="119"/>
      <c r="C24" s="120"/>
      <c r="D24" s="120"/>
      <c r="E24" s="120" t="s">
        <v>23</v>
      </c>
      <c r="F24" s="122"/>
      <c r="G24" s="12">
        <f>F24*13/3</f>
        <v>0</v>
      </c>
      <c r="H24" s="12">
        <f>F24/40</f>
        <v>0</v>
      </c>
      <c r="I24" s="128"/>
      <c r="J24" s="128"/>
      <c r="K24" s="128"/>
      <c r="L24" s="128"/>
      <c r="M24" s="128"/>
      <c r="N24" s="128"/>
      <c r="O24" s="13">
        <f t="shared" si="0"/>
        <v>0</v>
      </c>
      <c r="P24" s="128"/>
      <c r="Q24" s="26">
        <f>(I24*12+J24*12+K24*12+L24+M24*12+N24*12)*(1+$P$18)+Tabelle2[[#This Row],[ggf. Steuer und SV freie Zuschläge monatlich ]]*12</f>
        <v>0</v>
      </c>
      <c r="R24" s="50">
        <f>IF(Tabelle2[[#This Row],[Jahresbruttoentgelt inkl. AG Anteil   (ohne Personalnebenkosten wie BG / Fortbildung usw. ) ]]=0,0,Q24/F24*40)</f>
        <v>0</v>
      </c>
    </row>
    <row r="25" spans="2:19">
      <c r="B25" s="119"/>
      <c r="C25" s="120"/>
      <c r="D25" s="120"/>
      <c r="E25" s="120"/>
      <c r="F25" s="122"/>
      <c r="G25" s="12">
        <f>F25*13/3</f>
        <v>0</v>
      </c>
      <c r="H25" s="12">
        <f>F25/40</f>
        <v>0</v>
      </c>
      <c r="I25" s="128"/>
      <c r="J25" s="128"/>
      <c r="K25" s="128"/>
      <c r="L25" s="128"/>
      <c r="M25" s="128"/>
      <c r="N25" s="128"/>
      <c r="O25" s="13">
        <f t="shared" si="0"/>
        <v>0</v>
      </c>
      <c r="P25" s="128"/>
      <c r="Q25" s="26">
        <f>(I25*12+J25*12+K25*12+L25+M25*12+N25*12)*(1+$P$18)+Tabelle2[[#This Row],[ggf. Steuer und SV freie Zuschläge monatlich ]]*12</f>
        <v>0</v>
      </c>
      <c r="R25" s="50">
        <f>IF(Tabelle2[[#This Row],[Jahresbruttoentgelt inkl. AG Anteil   (ohne Personalnebenkosten wie BG / Fortbildung usw. ) ]]=0,0,Q25/F25*40)</f>
        <v>0</v>
      </c>
    </row>
    <row r="26" spans="2:19">
      <c r="B26" s="123"/>
      <c r="C26" s="121"/>
      <c r="D26" s="121"/>
      <c r="E26" s="121"/>
      <c r="F26" s="122"/>
      <c r="G26" s="39">
        <f t="shared" ref="G26:G41" si="1">F26*13/3</f>
        <v>0</v>
      </c>
      <c r="H26" s="39">
        <f t="shared" ref="H26:H41" si="2">F26/40</f>
        <v>0</v>
      </c>
      <c r="I26" s="129"/>
      <c r="J26" s="129"/>
      <c r="K26" s="129"/>
      <c r="L26" s="129"/>
      <c r="M26" s="129"/>
      <c r="N26" s="129"/>
      <c r="O26" s="40">
        <f t="shared" si="0"/>
        <v>0</v>
      </c>
      <c r="P26" s="129"/>
      <c r="Q26" s="41">
        <f>(I26*12+J26*12+K26*12+L26+M26*12+N26*12)*(1+$P$18)+Tabelle2[[#This Row],[ggf. Steuer und SV freie Zuschläge monatlich ]]*12</f>
        <v>0</v>
      </c>
      <c r="R26" s="51">
        <f>IF(Tabelle2[[#This Row],[Jahresbruttoentgelt inkl. AG Anteil   (ohne Personalnebenkosten wie BG / Fortbildung usw. ) ]]=0,0,Q26/F26*40)</f>
        <v>0</v>
      </c>
    </row>
    <row r="27" spans="2:19">
      <c r="B27" s="119"/>
      <c r="C27" s="120"/>
      <c r="D27" s="120"/>
      <c r="E27" s="120"/>
      <c r="F27" s="122"/>
      <c r="G27" s="12">
        <f t="shared" ref="G27:G38" si="3">F27*13/3</f>
        <v>0</v>
      </c>
      <c r="H27" s="12">
        <f t="shared" ref="H27:H38" si="4">F27/40</f>
        <v>0</v>
      </c>
      <c r="I27" s="128"/>
      <c r="J27" s="128"/>
      <c r="K27" s="128"/>
      <c r="L27" s="128"/>
      <c r="M27" s="128"/>
      <c r="N27" s="128"/>
      <c r="O27" s="40">
        <f t="shared" si="0"/>
        <v>0</v>
      </c>
      <c r="P27" s="128"/>
      <c r="Q27" s="26">
        <f>(I27*12+J27*12+K27*12+L27+M27*12+N27*12)*(1+$P$18)+Tabelle2[[#This Row],[ggf. Steuer und SV freie Zuschläge monatlich ]]*12</f>
        <v>0</v>
      </c>
      <c r="R27" s="50">
        <f>IF(Tabelle2[[#This Row],[Jahresbruttoentgelt inkl. AG Anteil   (ohne Personalnebenkosten wie BG / Fortbildung usw. ) ]]=0,0,Q27/F27*40)</f>
        <v>0</v>
      </c>
    </row>
    <row r="28" spans="2:19">
      <c r="B28" s="119"/>
      <c r="C28" s="120"/>
      <c r="D28" s="120"/>
      <c r="E28" s="120"/>
      <c r="F28" s="122"/>
      <c r="G28" s="12">
        <f t="shared" si="3"/>
        <v>0</v>
      </c>
      <c r="H28" s="12">
        <f t="shared" si="4"/>
        <v>0</v>
      </c>
      <c r="I28" s="128"/>
      <c r="J28" s="128"/>
      <c r="K28" s="128"/>
      <c r="L28" s="128"/>
      <c r="M28" s="128"/>
      <c r="N28" s="128"/>
      <c r="O28" s="40">
        <f t="shared" si="0"/>
        <v>0</v>
      </c>
      <c r="P28" s="128"/>
      <c r="Q28" s="26">
        <f>(I28*12+J28*12+K28*12+L28+M28*12+N28*12)*(1+$P$18)+Tabelle2[[#This Row],[ggf. Steuer und SV freie Zuschläge monatlich ]]*12</f>
        <v>0</v>
      </c>
      <c r="R28" s="50">
        <f>IF(Tabelle2[[#This Row],[Jahresbruttoentgelt inkl. AG Anteil   (ohne Personalnebenkosten wie BG / Fortbildung usw. ) ]]=0,0,Q28/F28*40)</f>
        <v>0</v>
      </c>
    </row>
    <row r="29" spans="2:19">
      <c r="B29" s="119"/>
      <c r="C29" s="120"/>
      <c r="D29" s="120"/>
      <c r="E29" s="120"/>
      <c r="F29" s="122"/>
      <c r="G29" s="12">
        <f>F29*13/3</f>
        <v>0</v>
      </c>
      <c r="H29" s="12">
        <f>F29/40</f>
        <v>0</v>
      </c>
      <c r="I29" s="128"/>
      <c r="J29" s="128"/>
      <c r="K29" s="128"/>
      <c r="L29" s="128"/>
      <c r="M29" s="128"/>
      <c r="N29" s="128"/>
      <c r="O29" s="13">
        <f t="shared" si="0"/>
        <v>0</v>
      </c>
      <c r="P29" s="128"/>
      <c r="Q29" s="26">
        <f>(I29*12+J29*12+K29*12+L29+M29*12+N29*12)*(1+$P$18)+Tabelle2[[#This Row],[ggf. Steuer und SV freie Zuschläge monatlich ]]*12</f>
        <v>0</v>
      </c>
      <c r="R29" s="50">
        <f>IF(Tabelle2[[#This Row],[Jahresbruttoentgelt inkl. AG Anteil   (ohne Personalnebenkosten wie BG / Fortbildung usw. ) ]]=0,0,Q29/F29*40)</f>
        <v>0</v>
      </c>
    </row>
    <row r="30" spans="2:19">
      <c r="B30" s="119"/>
      <c r="C30" s="120"/>
      <c r="D30" s="120"/>
      <c r="E30" s="120"/>
      <c r="F30" s="122"/>
      <c r="G30" s="12">
        <f t="shared" si="3"/>
        <v>0</v>
      </c>
      <c r="H30" s="12">
        <f t="shared" si="4"/>
        <v>0</v>
      </c>
      <c r="I30" s="128"/>
      <c r="J30" s="128"/>
      <c r="K30" s="128"/>
      <c r="L30" s="128"/>
      <c r="M30" s="128"/>
      <c r="N30" s="128"/>
      <c r="O30" s="40">
        <f t="shared" si="0"/>
        <v>0</v>
      </c>
      <c r="P30" s="128"/>
      <c r="Q30" s="26">
        <f>(I30*12+J30*12+K30*12+L30+M30*12+N30*12)*(1+$P$18)+Tabelle2[[#This Row],[ggf. Steuer und SV freie Zuschläge monatlich ]]*12</f>
        <v>0</v>
      </c>
      <c r="R30" s="50">
        <f>IF(Tabelle2[[#This Row],[Jahresbruttoentgelt inkl. AG Anteil   (ohne Personalnebenkosten wie BG / Fortbildung usw. ) ]]=0,0,Q30/F30*40)</f>
        <v>0</v>
      </c>
    </row>
    <row r="31" spans="2:19">
      <c r="B31" s="119"/>
      <c r="C31" s="120"/>
      <c r="D31" s="120"/>
      <c r="E31" s="120"/>
      <c r="F31" s="122"/>
      <c r="G31" s="12">
        <f t="shared" si="3"/>
        <v>0</v>
      </c>
      <c r="H31" s="12">
        <f t="shared" si="4"/>
        <v>0</v>
      </c>
      <c r="I31" s="128"/>
      <c r="J31" s="128"/>
      <c r="K31" s="128"/>
      <c r="L31" s="128"/>
      <c r="M31" s="128"/>
      <c r="N31" s="128"/>
      <c r="O31" s="40">
        <f t="shared" si="0"/>
        <v>0</v>
      </c>
      <c r="P31" s="128"/>
      <c r="Q31" s="26">
        <f>(I31*12+J31*12+K31*12+L31+M31*12+N31*12)*(1+$P$18)+Tabelle2[[#This Row],[ggf. Steuer und SV freie Zuschläge monatlich ]]*12</f>
        <v>0</v>
      </c>
      <c r="R31" s="50">
        <f>IF(Tabelle2[[#This Row],[Jahresbruttoentgelt inkl. AG Anteil   (ohne Personalnebenkosten wie BG / Fortbildung usw. ) ]]=0,0,Q31/F31*40)</f>
        <v>0</v>
      </c>
    </row>
    <row r="32" spans="2:19" ht="15" customHeight="1">
      <c r="B32" s="119"/>
      <c r="C32" s="120"/>
      <c r="D32" s="120"/>
      <c r="E32" s="120"/>
      <c r="F32" s="122"/>
      <c r="G32" s="12">
        <f t="shared" si="3"/>
        <v>0</v>
      </c>
      <c r="H32" s="12">
        <f t="shared" si="4"/>
        <v>0</v>
      </c>
      <c r="I32" s="128"/>
      <c r="J32" s="128"/>
      <c r="K32" s="128"/>
      <c r="L32" s="128"/>
      <c r="M32" s="128"/>
      <c r="N32" s="128"/>
      <c r="O32" s="40">
        <f t="shared" si="0"/>
        <v>0</v>
      </c>
      <c r="P32" s="128"/>
      <c r="Q32" s="26">
        <f>(I32*12+J32*12+K32*12+L32+M32*12+N32*12)*(1+$P$18)+Tabelle2[[#This Row],[ggf. Steuer und SV freie Zuschläge monatlich ]]*12</f>
        <v>0</v>
      </c>
      <c r="R32" s="50">
        <f>IF(Tabelle2[[#This Row],[Jahresbruttoentgelt inkl. AG Anteil   (ohne Personalnebenkosten wie BG / Fortbildung usw. ) ]]=0,0,Q32/F32*40)</f>
        <v>0</v>
      </c>
    </row>
    <row r="33" spans="2:18">
      <c r="B33" s="119"/>
      <c r="C33" s="120"/>
      <c r="D33" s="120"/>
      <c r="E33" s="120"/>
      <c r="F33" s="122"/>
      <c r="G33" s="12">
        <f t="shared" si="3"/>
        <v>0</v>
      </c>
      <c r="H33" s="12">
        <f t="shared" si="4"/>
        <v>0</v>
      </c>
      <c r="I33" s="128"/>
      <c r="J33" s="128"/>
      <c r="K33" s="128"/>
      <c r="L33" s="128"/>
      <c r="M33" s="128"/>
      <c r="N33" s="128"/>
      <c r="O33" s="40">
        <f t="shared" si="0"/>
        <v>0</v>
      </c>
      <c r="P33" s="128"/>
      <c r="Q33" s="26">
        <f>(I33*12+J33*12+K33*12+L33+M33*12+N33*12)*(1+$P$18)+Tabelle2[[#This Row],[ggf. Steuer und SV freie Zuschläge monatlich ]]*12</f>
        <v>0</v>
      </c>
      <c r="R33" s="50">
        <f>IF(Tabelle2[[#This Row],[Jahresbruttoentgelt inkl. AG Anteil   (ohne Personalnebenkosten wie BG / Fortbildung usw. ) ]]=0,0,Q33/F33*40)</f>
        <v>0</v>
      </c>
    </row>
    <row r="34" spans="2:18">
      <c r="B34" s="119"/>
      <c r="C34" s="120"/>
      <c r="D34" s="120"/>
      <c r="E34" s="120"/>
      <c r="F34" s="122"/>
      <c r="G34" s="12">
        <f t="shared" si="3"/>
        <v>0</v>
      </c>
      <c r="H34" s="12">
        <f t="shared" si="4"/>
        <v>0</v>
      </c>
      <c r="I34" s="128"/>
      <c r="J34" s="128"/>
      <c r="K34" s="128"/>
      <c r="L34" s="128"/>
      <c r="M34" s="128"/>
      <c r="N34" s="128"/>
      <c r="O34" s="40">
        <f t="shared" si="0"/>
        <v>0</v>
      </c>
      <c r="P34" s="128"/>
      <c r="Q34" s="26">
        <f>(I34*12+J34*12+K34*12+L34+M34*12+N34*12)*(1+$P$18)+Tabelle2[[#This Row],[ggf. Steuer und SV freie Zuschläge monatlich ]]*12</f>
        <v>0</v>
      </c>
      <c r="R34" s="50">
        <f>IF(Tabelle2[[#This Row],[Jahresbruttoentgelt inkl. AG Anteil   (ohne Personalnebenkosten wie BG / Fortbildung usw. ) ]]=0,0,Q34/F34*40)</f>
        <v>0</v>
      </c>
    </row>
    <row r="35" spans="2:18">
      <c r="B35" s="119"/>
      <c r="C35" s="120"/>
      <c r="D35" s="120"/>
      <c r="E35" s="120"/>
      <c r="F35" s="122"/>
      <c r="G35" s="12">
        <f t="shared" si="3"/>
        <v>0</v>
      </c>
      <c r="H35" s="12">
        <f t="shared" si="4"/>
        <v>0</v>
      </c>
      <c r="I35" s="128"/>
      <c r="J35" s="128"/>
      <c r="K35" s="128"/>
      <c r="L35" s="128"/>
      <c r="M35" s="128"/>
      <c r="N35" s="128"/>
      <c r="O35" s="40">
        <f t="shared" si="0"/>
        <v>0</v>
      </c>
      <c r="P35" s="128"/>
      <c r="Q35" s="26">
        <f>(I35*12+J35*12+K35*12+L35+M35*12+N35*12)*(1+$P$18)+Tabelle2[[#This Row],[ggf. Steuer und SV freie Zuschläge monatlich ]]*12</f>
        <v>0</v>
      </c>
      <c r="R35" s="50">
        <f>IF(Tabelle2[[#This Row],[Jahresbruttoentgelt inkl. AG Anteil   (ohne Personalnebenkosten wie BG / Fortbildung usw. ) ]]=0,0,Q35/F35*40)</f>
        <v>0</v>
      </c>
    </row>
    <row r="36" spans="2:18">
      <c r="B36" s="119"/>
      <c r="C36" s="120"/>
      <c r="D36" s="120"/>
      <c r="E36" s="120"/>
      <c r="F36" s="122"/>
      <c r="G36" s="12">
        <f t="shared" si="3"/>
        <v>0</v>
      </c>
      <c r="H36" s="12">
        <f t="shared" si="4"/>
        <v>0</v>
      </c>
      <c r="I36" s="128"/>
      <c r="J36" s="128"/>
      <c r="K36" s="128"/>
      <c r="L36" s="128"/>
      <c r="M36" s="128"/>
      <c r="N36" s="128"/>
      <c r="O36" s="40">
        <f t="shared" si="0"/>
        <v>0</v>
      </c>
      <c r="P36" s="128"/>
      <c r="Q36" s="26">
        <f>(I36*12+J36*12+K36*12+L36+M36*12+N36*12)*(1+$P$18)+Tabelle2[[#This Row],[ggf. Steuer und SV freie Zuschläge monatlich ]]*12</f>
        <v>0</v>
      </c>
      <c r="R36" s="50">
        <f>IF(Tabelle2[[#This Row],[Jahresbruttoentgelt inkl. AG Anteil   (ohne Personalnebenkosten wie BG / Fortbildung usw. ) ]]=0,0,Q36/F36*40)</f>
        <v>0</v>
      </c>
    </row>
    <row r="37" spans="2:18">
      <c r="B37" s="119"/>
      <c r="C37" s="120"/>
      <c r="D37" s="120"/>
      <c r="E37" s="120"/>
      <c r="F37" s="122"/>
      <c r="G37" s="12">
        <f t="shared" si="3"/>
        <v>0</v>
      </c>
      <c r="H37" s="12">
        <f t="shared" si="4"/>
        <v>0</v>
      </c>
      <c r="I37" s="128"/>
      <c r="J37" s="128"/>
      <c r="K37" s="128"/>
      <c r="L37" s="128"/>
      <c r="M37" s="128"/>
      <c r="N37" s="128"/>
      <c r="O37" s="40">
        <f t="shared" si="0"/>
        <v>0</v>
      </c>
      <c r="P37" s="128"/>
      <c r="Q37" s="26">
        <f>(I37*12+J37*12+K37*12+L37+M37*12+N37*12)*(1+$P$18)+Tabelle2[[#This Row],[ggf. Steuer und SV freie Zuschläge monatlich ]]*12</f>
        <v>0</v>
      </c>
      <c r="R37" s="50">
        <f>IF(Tabelle2[[#This Row],[Jahresbruttoentgelt inkl. AG Anteil   (ohne Personalnebenkosten wie BG / Fortbildung usw. ) ]]=0,0,Q37/F37*40)</f>
        <v>0</v>
      </c>
    </row>
    <row r="38" spans="2:18">
      <c r="B38" s="119"/>
      <c r="C38" s="120"/>
      <c r="D38" s="120"/>
      <c r="E38" s="120"/>
      <c r="F38" s="122"/>
      <c r="G38" s="12">
        <f t="shared" si="3"/>
        <v>0</v>
      </c>
      <c r="H38" s="12">
        <f t="shared" si="4"/>
        <v>0</v>
      </c>
      <c r="I38" s="128"/>
      <c r="J38" s="128"/>
      <c r="K38" s="128"/>
      <c r="L38" s="128"/>
      <c r="M38" s="128"/>
      <c r="N38" s="128"/>
      <c r="O38" s="40">
        <f t="shared" si="0"/>
        <v>0</v>
      </c>
      <c r="P38" s="128"/>
      <c r="Q38" s="26">
        <f>(I38*12+J38*12+K38*12+L38+M38*12+N38*12)*(1+$P$18)+Tabelle2[[#This Row],[ggf. Steuer und SV freie Zuschläge monatlich ]]*12</f>
        <v>0</v>
      </c>
      <c r="R38" s="50">
        <f>IF(Tabelle2[[#This Row],[Jahresbruttoentgelt inkl. AG Anteil   (ohne Personalnebenkosten wie BG / Fortbildung usw. ) ]]=0,0,Q38/F38*40)</f>
        <v>0</v>
      </c>
    </row>
    <row r="39" spans="2:18">
      <c r="B39" s="119"/>
      <c r="C39" s="120"/>
      <c r="D39" s="120"/>
      <c r="E39" s="120"/>
      <c r="F39" s="122"/>
      <c r="G39" s="12">
        <f t="shared" si="1"/>
        <v>0</v>
      </c>
      <c r="H39" s="12">
        <f t="shared" si="2"/>
        <v>0</v>
      </c>
      <c r="I39" s="128"/>
      <c r="J39" s="128"/>
      <c r="K39" s="128"/>
      <c r="L39" s="128"/>
      <c r="M39" s="128"/>
      <c r="N39" s="128"/>
      <c r="O39" s="40">
        <f t="shared" ref="O39:O41" si="5">IF(G39=0,0,(I39+J39+K39+M39+(L39/12))/G39)</f>
        <v>0</v>
      </c>
      <c r="P39" s="128"/>
      <c r="Q39" s="26">
        <f>(I39*12+J39*12+K39*12+L39+M39*12+N39*12)*(1+$P$18)+Tabelle2[[#This Row],[ggf. Steuer und SV freie Zuschläge monatlich ]]*12</f>
        <v>0</v>
      </c>
      <c r="R39" s="50">
        <f>IF(Tabelle2[[#This Row],[Jahresbruttoentgelt inkl. AG Anteil   (ohne Personalnebenkosten wie BG / Fortbildung usw. ) ]]=0,0,Q39/F39*40)</f>
        <v>0</v>
      </c>
    </row>
    <row r="40" spans="2:18">
      <c r="B40" s="119"/>
      <c r="C40" s="120"/>
      <c r="D40" s="120"/>
      <c r="E40" s="120"/>
      <c r="F40" s="122"/>
      <c r="G40" s="12">
        <f t="shared" si="1"/>
        <v>0</v>
      </c>
      <c r="H40" s="12">
        <f t="shared" si="2"/>
        <v>0</v>
      </c>
      <c r="I40" s="128"/>
      <c r="J40" s="128"/>
      <c r="K40" s="128"/>
      <c r="L40" s="128"/>
      <c r="M40" s="128"/>
      <c r="N40" s="128"/>
      <c r="O40" s="40">
        <f t="shared" si="5"/>
        <v>0</v>
      </c>
      <c r="P40" s="128"/>
      <c r="Q40" s="26">
        <f>(I40*12+J40*12+K40*12+L40+M40*12+N40*12)*(1+$P$18)+Tabelle2[[#This Row],[ggf. Steuer und SV freie Zuschläge monatlich ]]*12</f>
        <v>0</v>
      </c>
      <c r="R40" s="50">
        <f>IF(Tabelle2[[#This Row],[Jahresbruttoentgelt inkl. AG Anteil   (ohne Personalnebenkosten wie BG / Fortbildung usw. ) ]]=0,0,Q40/F40*40)</f>
        <v>0</v>
      </c>
    </row>
    <row r="41" spans="2:18">
      <c r="B41" s="124"/>
      <c r="C41" s="125"/>
      <c r="D41" s="125"/>
      <c r="E41" s="125"/>
      <c r="F41" s="122"/>
      <c r="G41" s="30">
        <f t="shared" si="1"/>
        <v>0</v>
      </c>
      <c r="H41" s="30">
        <f t="shared" si="2"/>
        <v>0</v>
      </c>
      <c r="I41" s="130"/>
      <c r="J41" s="130"/>
      <c r="K41" s="130"/>
      <c r="L41" s="130"/>
      <c r="M41" s="130"/>
      <c r="N41" s="130"/>
      <c r="O41" s="40">
        <f t="shared" si="5"/>
        <v>0</v>
      </c>
      <c r="P41" s="130"/>
      <c r="Q41" s="26">
        <f>(I41*12+J41*12+K41*12+L41+M41*12+N41*12)*(1+$P$18)+Tabelle2[[#This Row],[ggf. Steuer und SV freie Zuschläge monatlich ]]*12</f>
        <v>0</v>
      </c>
      <c r="R41" s="52">
        <f>IF(Tabelle2[[#This Row],[Jahresbruttoentgelt inkl. AG Anteil   (ohne Personalnebenkosten wie BG / Fortbildung usw. ) ]]=0,0,Q41/F41*40)</f>
        <v>0</v>
      </c>
    </row>
    <row r="42" spans="2:18">
      <c r="B42" s="71"/>
      <c r="C42" s="72"/>
      <c r="D42" s="72"/>
      <c r="E42" s="72"/>
      <c r="F42" s="73"/>
      <c r="G42" s="31"/>
      <c r="H42" s="58">
        <f>SUBTOTAL(109,Tabelle2[Stellen Anteil VZÄ (Basis     40 Std)  ])</f>
        <v>0</v>
      </c>
      <c r="I42" s="49" t="s">
        <v>62</v>
      </c>
      <c r="J42" s="49"/>
      <c r="K42" s="49"/>
      <c r="L42" s="49"/>
      <c r="M42" s="49"/>
      <c r="N42" s="49"/>
      <c r="O42" s="47">
        <f>IF(SUM(Tabelle2[Stundenlohn  AN Brutto     Arbeitszeit normiert    (ohne variable Zuschläge) nachrichtlich    ])=0,0,SUMPRODUCT(Tabelle2[Stellen Anteil VZÄ (Basis     40 Std)  ],Tabelle2[Stundenlohn  AN Brutto     Arbeitszeit normiert    (ohne variable Zuschläge) nachrichtlich    ])/SUM(Tabelle2[Stellen Anteil VZÄ (Basis     40 Std)  ]))</f>
        <v>0</v>
      </c>
      <c r="P42" s="47"/>
      <c r="Q42" s="59">
        <f>SUBTOTAL(109,Tabelle2[Jahresbruttoentgelt inkl. AG Anteil   (ohne Personalnebenkosten wie BG / Fortbildung usw. ) ])</f>
        <v>0</v>
      </c>
      <c r="R42" s="52"/>
    </row>
    <row r="43" spans="2:18" ht="12.75" customHeight="1"/>
    <row r="44" spans="2:18" s="48" customFormat="1" ht="14.25" customHeight="1">
      <c r="B44" s="126"/>
      <c r="C44" s="127"/>
      <c r="D44" s="127"/>
      <c r="E44" s="127" t="s">
        <v>51</v>
      </c>
      <c r="F44" s="122"/>
      <c r="G44" s="45">
        <f>F44*13/3</f>
        <v>0</v>
      </c>
      <c r="H44" s="45">
        <f>F44/40</f>
        <v>0</v>
      </c>
      <c r="I44" s="131"/>
      <c r="J44" s="131"/>
      <c r="K44" s="131"/>
      <c r="L44" s="131"/>
      <c r="M44" s="131"/>
      <c r="N44" s="131"/>
      <c r="O44" s="46">
        <f>IF(G44=0,0,(I44+J44+K44+M44+(L44/12))/G44)</f>
        <v>0</v>
      </c>
      <c r="P44" s="131"/>
      <c r="Q44" s="26">
        <f>(I44*12+J44*12+K44*12+L44+M44*12+N44*12)*(1+$P$18)+P44*12</f>
        <v>0</v>
      </c>
      <c r="R44" s="53">
        <f>IF(Q44=0,0,Q44/F44*40)</f>
        <v>0</v>
      </c>
    </row>
    <row r="45" spans="2:18" s="48" customFormat="1">
      <c r="B45" s="126"/>
      <c r="C45" s="127"/>
      <c r="D45" s="127"/>
      <c r="E45" s="127" t="s">
        <v>50</v>
      </c>
      <c r="F45" s="122"/>
      <c r="G45" s="45">
        <f>F45*13/3</f>
        <v>0</v>
      </c>
      <c r="H45" s="45">
        <f>F45/40</f>
        <v>0</v>
      </c>
      <c r="I45" s="131"/>
      <c r="J45" s="131"/>
      <c r="K45" s="131"/>
      <c r="L45" s="131"/>
      <c r="M45" s="131"/>
      <c r="N45" s="131"/>
      <c r="O45" s="46">
        <f>IF(G45=0,0,(I45+J45+K45+M45+(L45/12))/G45)</f>
        <v>0</v>
      </c>
      <c r="P45" s="131"/>
      <c r="Q45" s="26">
        <f t="shared" ref="Q45:Q46" si="6">(I45*12+J45*12+K45*12+L45+M45*12+N45*12)*(1+$P$18)+P45*12</f>
        <v>0</v>
      </c>
      <c r="R45" s="53">
        <f t="shared" ref="R45:R46" si="7">IF(Q45=0,0,Q45/F45*40)</f>
        <v>0</v>
      </c>
    </row>
    <row r="46" spans="2:18" s="48" customFormat="1">
      <c r="B46" s="126"/>
      <c r="C46" s="127"/>
      <c r="D46" s="127"/>
      <c r="E46" s="127"/>
      <c r="F46" s="122"/>
      <c r="G46" s="45">
        <f>F46*13/3</f>
        <v>0</v>
      </c>
      <c r="H46" s="45">
        <f>F46/40</f>
        <v>0</v>
      </c>
      <c r="I46" s="131"/>
      <c r="J46" s="131"/>
      <c r="K46" s="131"/>
      <c r="L46" s="131"/>
      <c r="M46" s="131"/>
      <c r="N46" s="131"/>
      <c r="O46" s="46">
        <f>IF(G46=0,0,(I46+J46+K46+M46+(L46/12))/G46)</f>
        <v>0</v>
      </c>
      <c r="P46" s="131"/>
      <c r="Q46" s="26">
        <f t="shared" si="6"/>
        <v>0</v>
      </c>
      <c r="R46" s="53">
        <f t="shared" si="7"/>
        <v>0</v>
      </c>
    </row>
    <row r="47" spans="2:18" s="48" customFormat="1">
      <c r="B47" s="126"/>
      <c r="C47" s="127"/>
      <c r="D47" s="127"/>
      <c r="E47" s="127"/>
      <c r="F47" s="122"/>
      <c r="G47" s="45"/>
      <c r="H47" s="45"/>
      <c r="I47" s="131"/>
      <c r="J47" s="131"/>
      <c r="K47" s="131"/>
      <c r="L47" s="131"/>
      <c r="M47" s="131"/>
      <c r="N47" s="131"/>
      <c r="O47" s="46"/>
      <c r="P47" s="131"/>
      <c r="Q47" s="26"/>
      <c r="R47" s="53"/>
    </row>
    <row r="48" spans="2:18" s="48" customFormat="1">
      <c r="B48" s="132"/>
      <c r="C48" s="133"/>
      <c r="D48" s="133"/>
      <c r="E48" s="133"/>
      <c r="F48" s="133"/>
      <c r="G48" s="75"/>
      <c r="H48" s="160">
        <f>SUBTOTAL(109,Tabelle10[Stellen Anteil VZÄ (Basis     40 Std)  ])+Tabelle2[[#Totals],[Stellen Anteil VZÄ (Basis     40 Std)  ]]</f>
        <v>0</v>
      </c>
      <c r="I48" s="133"/>
      <c r="J48" s="133"/>
      <c r="K48" s="133"/>
      <c r="L48" s="133"/>
      <c r="M48" s="133"/>
      <c r="N48" s="133"/>
      <c r="O48" s="75"/>
      <c r="P48" s="133"/>
      <c r="Q48" s="34">
        <f>SUBTOTAL(109,Tabelle10[Jahresbruttoentgelt inkl. AG Anteil   (ohne Personalnebenkosten wie BG / Fortbildung usw. ) ])+Tabelle2[[#Totals],[Jahresbruttoentgelt inkl. AG Anteil   (ohne Personalnebenkosten wie BG / Fortbildung usw. ) ]]</f>
        <v>0</v>
      </c>
      <c r="R48" s="102">
        <f>IF(Tabelle10[[#Totals],[Stellen Anteil VZÄ (Basis     40 Std)  ]]=0,0,Tabelle10[[#Totals],[Jahresbruttoentgelt inkl. AG Anteil   (ohne Personalnebenkosten wie BG / Fortbildung usw. ) ]]/Tabelle10[[#Totals],[Stellen Anteil VZÄ (Basis     40 Std)  ]])</f>
        <v>0</v>
      </c>
    </row>
    <row r="51" spans="2:19" ht="16">
      <c r="B51" s="198" t="s">
        <v>77</v>
      </c>
      <c r="C51" s="198"/>
      <c r="D51" s="198"/>
      <c r="E51" s="198"/>
      <c r="F51" s="198"/>
      <c r="G51" s="198"/>
      <c r="H51" s="198"/>
      <c r="I51" s="198"/>
      <c r="J51" s="198"/>
      <c r="K51" s="198"/>
      <c r="L51" s="198"/>
      <c r="M51" s="198"/>
      <c r="N51" s="198"/>
      <c r="O51" s="198"/>
    </row>
    <row r="52" spans="2:19">
      <c r="B52" s="5"/>
      <c r="C52" s="5"/>
      <c r="D52" s="5"/>
      <c r="E52" s="5"/>
      <c r="F52" s="5"/>
      <c r="G52" s="5"/>
      <c r="H52" s="5"/>
      <c r="I52" s="5"/>
      <c r="J52" s="5"/>
      <c r="K52" s="5"/>
      <c r="L52" s="5"/>
      <c r="M52" s="5"/>
      <c r="N52" s="5"/>
      <c r="O52" s="5"/>
    </row>
    <row r="53" spans="2:19" ht="156" customHeight="1">
      <c r="B53" s="54" t="s">
        <v>9</v>
      </c>
      <c r="C53" s="55" t="s">
        <v>10</v>
      </c>
      <c r="D53" s="56" t="s">
        <v>15</v>
      </c>
      <c r="E53" s="56" t="s">
        <v>60</v>
      </c>
      <c r="F53" s="56" t="s">
        <v>21</v>
      </c>
      <c r="G53" s="55" t="s">
        <v>22</v>
      </c>
      <c r="H53" s="56" t="s">
        <v>16</v>
      </c>
      <c r="I53" s="56" t="s">
        <v>42</v>
      </c>
      <c r="J53" s="56" t="s">
        <v>43</v>
      </c>
      <c r="K53" s="55" t="s">
        <v>55</v>
      </c>
      <c r="L53" s="55" t="s">
        <v>52</v>
      </c>
      <c r="M53" s="55" t="s">
        <v>53</v>
      </c>
      <c r="N53" s="56" t="s">
        <v>54</v>
      </c>
      <c r="O53" s="56" t="s">
        <v>56</v>
      </c>
      <c r="P53" s="56" t="s">
        <v>28</v>
      </c>
      <c r="Q53" s="56" t="s">
        <v>17</v>
      </c>
      <c r="R53" s="57" t="s">
        <v>24</v>
      </c>
    </row>
    <row r="54" spans="2:19">
      <c r="B54" s="134"/>
      <c r="C54" s="120"/>
      <c r="D54" s="120"/>
      <c r="E54" s="120" t="s">
        <v>67</v>
      </c>
      <c r="F54" s="135"/>
      <c r="G54" s="12">
        <f>F54*13/3</f>
        <v>0</v>
      </c>
      <c r="H54" s="12">
        <f>F54/40</f>
        <v>0</v>
      </c>
      <c r="I54" s="128"/>
      <c r="J54" s="128"/>
      <c r="K54" s="128"/>
      <c r="L54" s="128"/>
      <c r="M54" s="128"/>
      <c r="N54" s="128"/>
      <c r="O54" s="13">
        <f t="shared" ref="O54:O64" si="8">IF(G54=0,0,(I54+J54+K54+M54+(L54/12))/G54)</f>
        <v>0</v>
      </c>
      <c r="P54" s="128"/>
      <c r="Q54" s="26">
        <f>(I54*12+J54*12+K54*12+L54+M54*12+N54*12)*(1+$P$18)+Tabelle3[[#This Row],[ggf. Steuer und SV freie Zuschläge monatlich ]]*12</f>
        <v>0</v>
      </c>
      <c r="R54" s="28">
        <f>IF(Tabelle3[[#This Row],[Jahresbruttoentgelt inkl. AG Anteil   (ohne Personalnebenkosten wie BG / Fortbildung usw. ) ]]=0,0,Q54/F54*40)</f>
        <v>0</v>
      </c>
    </row>
    <row r="55" spans="2:19">
      <c r="B55" s="134"/>
      <c r="C55" s="120"/>
      <c r="D55" s="120"/>
      <c r="E55" s="120" t="s">
        <v>67</v>
      </c>
      <c r="F55" s="135"/>
      <c r="G55" s="12">
        <f t="shared" ref="G55:G64" si="9">F55*13/3</f>
        <v>0</v>
      </c>
      <c r="H55" s="12">
        <f t="shared" ref="H55:H64" si="10">F55/40</f>
        <v>0</v>
      </c>
      <c r="I55" s="128"/>
      <c r="J55" s="128"/>
      <c r="K55" s="128"/>
      <c r="L55" s="128"/>
      <c r="M55" s="128"/>
      <c r="N55" s="128"/>
      <c r="O55" s="13">
        <f t="shared" si="8"/>
        <v>0</v>
      </c>
      <c r="P55" s="128"/>
      <c r="Q55" s="26">
        <f>(I55*12+J55*12+K55*12+L55+M55*12+N55*12)*(1+$P$18)+Tabelle3[[#This Row],[ggf. Steuer und SV freie Zuschläge monatlich ]]*12</f>
        <v>0</v>
      </c>
      <c r="R55" s="28">
        <f>IF(Tabelle3[[#This Row],[Jahresbruttoentgelt inkl. AG Anteil   (ohne Personalnebenkosten wie BG / Fortbildung usw. ) ]]=0,0,Q55/F55*40)</f>
        <v>0</v>
      </c>
    </row>
    <row r="56" spans="2:19">
      <c r="B56" s="134"/>
      <c r="C56" s="120"/>
      <c r="D56" s="120"/>
      <c r="E56" s="120" t="s">
        <v>67</v>
      </c>
      <c r="F56" s="135"/>
      <c r="G56" s="12">
        <f t="shared" si="9"/>
        <v>0</v>
      </c>
      <c r="H56" s="12">
        <f t="shared" si="10"/>
        <v>0</v>
      </c>
      <c r="I56" s="128"/>
      <c r="J56" s="128"/>
      <c r="K56" s="128"/>
      <c r="L56" s="128"/>
      <c r="M56" s="128"/>
      <c r="N56" s="128"/>
      <c r="O56" s="13">
        <f t="shared" si="8"/>
        <v>0</v>
      </c>
      <c r="P56" s="128"/>
      <c r="Q56" s="26">
        <f>(I56*12+J56*12+K56*12+L56+M56*12+N56*12)*(1+$P$18)+Tabelle3[[#This Row],[ggf. Steuer und SV freie Zuschläge monatlich ]]*12</f>
        <v>0</v>
      </c>
      <c r="R56" s="28">
        <f>IF(Tabelle3[[#This Row],[Jahresbruttoentgelt inkl. AG Anteil   (ohne Personalnebenkosten wie BG / Fortbildung usw. ) ]]=0,0,Q56/F56*40)</f>
        <v>0</v>
      </c>
    </row>
    <row r="57" spans="2:19" ht="15.75" customHeight="1">
      <c r="B57" s="134"/>
      <c r="C57" s="120"/>
      <c r="D57" s="120"/>
      <c r="E57" s="120" t="s">
        <v>67</v>
      </c>
      <c r="F57" s="135"/>
      <c r="G57" s="12">
        <f t="shared" si="9"/>
        <v>0</v>
      </c>
      <c r="H57" s="12">
        <f t="shared" si="10"/>
        <v>0</v>
      </c>
      <c r="I57" s="128"/>
      <c r="J57" s="128"/>
      <c r="K57" s="128"/>
      <c r="L57" s="128"/>
      <c r="M57" s="128"/>
      <c r="N57" s="128"/>
      <c r="O57" s="13">
        <f t="shared" si="8"/>
        <v>0</v>
      </c>
      <c r="P57" s="128"/>
      <c r="Q57" s="26">
        <f>(I57*12+J57*12+K57*12+L57+M57*12+N57*12)*(1+$P$18)+Tabelle3[[#This Row],[ggf. Steuer und SV freie Zuschläge monatlich ]]*12</f>
        <v>0</v>
      </c>
      <c r="R57" s="28">
        <f>IF(Tabelle3[[#This Row],[Jahresbruttoentgelt inkl. AG Anteil   (ohne Personalnebenkosten wie BG / Fortbildung usw. ) ]]=0,0,Q57/F57*40)</f>
        <v>0</v>
      </c>
    </row>
    <row r="58" spans="2:19">
      <c r="B58" s="136"/>
      <c r="C58" s="121"/>
      <c r="D58" s="121"/>
      <c r="E58" s="120" t="s">
        <v>67</v>
      </c>
      <c r="F58" s="135"/>
      <c r="G58" s="12">
        <f t="shared" si="9"/>
        <v>0</v>
      </c>
      <c r="H58" s="12">
        <f t="shared" si="10"/>
        <v>0</v>
      </c>
      <c r="I58" s="129"/>
      <c r="J58" s="129"/>
      <c r="K58" s="129"/>
      <c r="L58" s="129"/>
      <c r="M58" s="129"/>
      <c r="N58" s="129"/>
      <c r="O58" s="13">
        <f t="shared" si="8"/>
        <v>0</v>
      </c>
      <c r="P58" s="129"/>
      <c r="Q58" s="26">
        <f>(I58*12+J58*12+K58*12+L58+M58*12+N58*12)*(1+$P$18)+Tabelle3[[#This Row],[ggf. Steuer und SV freie Zuschläge monatlich ]]*12</f>
        <v>0</v>
      </c>
      <c r="R58" s="28">
        <f>IF(Tabelle3[[#This Row],[Jahresbruttoentgelt inkl. AG Anteil   (ohne Personalnebenkosten wie BG / Fortbildung usw. ) ]]=0,0,Q58/F58*40)</f>
        <v>0</v>
      </c>
    </row>
    <row r="59" spans="2:19">
      <c r="B59" s="134"/>
      <c r="C59" s="120"/>
      <c r="D59" s="120"/>
      <c r="E59" s="120" t="s">
        <v>67</v>
      </c>
      <c r="F59" s="135"/>
      <c r="G59" s="12">
        <f t="shared" si="9"/>
        <v>0</v>
      </c>
      <c r="H59" s="12">
        <f t="shared" si="10"/>
        <v>0</v>
      </c>
      <c r="I59" s="128"/>
      <c r="J59" s="128"/>
      <c r="K59" s="128"/>
      <c r="L59" s="128"/>
      <c r="M59" s="128"/>
      <c r="N59" s="128"/>
      <c r="O59" s="13">
        <f t="shared" si="8"/>
        <v>0</v>
      </c>
      <c r="P59" s="128"/>
      <c r="Q59" s="26">
        <f>(I59*12+J59*12+K59*12+L59+M59*12+N59*12)*(1+$P$18)+Tabelle3[[#This Row],[ggf. Steuer und SV freie Zuschläge monatlich ]]*12</f>
        <v>0</v>
      </c>
      <c r="R59" s="28">
        <f>IF(Tabelle3[[#This Row],[Jahresbruttoentgelt inkl. AG Anteil   (ohne Personalnebenkosten wie BG / Fortbildung usw. ) ]]=0,0,Q59/F59*40)</f>
        <v>0</v>
      </c>
    </row>
    <row r="60" spans="2:19">
      <c r="B60" s="134"/>
      <c r="C60" s="120"/>
      <c r="D60" s="120"/>
      <c r="E60" s="120" t="s">
        <v>67</v>
      </c>
      <c r="F60" s="135"/>
      <c r="G60" s="12">
        <f t="shared" si="9"/>
        <v>0</v>
      </c>
      <c r="H60" s="12">
        <f t="shared" si="10"/>
        <v>0</v>
      </c>
      <c r="I60" s="128"/>
      <c r="J60" s="128"/>
      <c r="K60" s="128"/>
      <c r="L60" s="128"/>
      <c r="M60" s="128"/>
      <c r="N60" s="128"/>
      <c r="O60" s="13">
        <f t="shared" si="8"/>
        <v>0</v>
      </c>
      <c r="P60" s="128"/>
      <c r="Q60" s="26">
        <f>(I60*12+J60*12+K60*12+L60+M60*12+N60*12)*(1+$P$18)+Tabelle3[[#This Row],[ggf. Steuer und SV freie Zuschläge monatlich ]]*12</f>
        <v>0</v>
      </c>
      <c r="R60" s="28">
        <f>IF(Tabelle3[[#This Row],[Jahresbruttoentgelt inkl. AG Anteil   (ohne Personalnebenkosten wie BG / Fortbildung usw. ) ]]=0,0,Q60/F60*40)</f>
        <v>0</v>
      </c>
    </row>
    <row r="61" spans="2:19" ht="17.25" customHeight="1">
      <c r="B61" s="134"/>
      <c r="C61" s="120"/>
      <c r="D61" s="120"/>
      <c r="E61" s="120" t="s">
        <v>67</v>
      </c>
      <c r="F61" s="135"/>
      <c r="G61" s="12">
        <f t="shared" si="9"/>
        <v>0</v>
      </c>
      <c r="H61" s="12">
        <f t="shared" si="10"/>
        <v>0</v>
      </c>
      <c r="I61" s="128"/>
      <c r="J61" s="128"/>
      <c r="K61" s="128"/>
      <c r="L61" s="128"/>
      <c r="M61" s="128"/>
      <c r="N61" s="128"/>
      <c r="O61" s="13">
        <f t="shared" si="8"/>
        <v>0</v>
      </c>
      <c r="P61" s="128"/>
      <c r="Q61" s="26">
        <f>(I61*12+J61*12+K61*12+L61+M61*12+N61*12)*(1+$P$18)+Tabelle3[[#This Row],[ggf. Steuer und SV freie Zuschläge monatlich ]]*12</f>
        <v>0</v>
      </c>
      <c r="R61" s="28">
        <f>IF(Tabelle3[[#This Row],[Jahresbruttoentgelt inkl. AG Anteil   (ohne Personalnebenkosten wie BG / Fortbildung usw. ) ]]=0,0,Q61/F61*40)</f>
        <v>0</v>
      </c>
      <c r="S61" s="8"/>
    </row>
    <row r="62" spans="2:19" s="5" customFormat="1" ht="16.5" customHeight="1">
      <c r="B62" s="134"/>
      <c r="C62" s="120"/>
      <c r="D62" s="120"/>
      <c r="E62" s="120" t="s">
        <v>67</v>
      </c>
      <c r="F62" s="135"/>
      <c r="G62" s="12">
        <f t="shared" si="9"/>
        <v>0</v>
      </c>
      <c r="H62" s="12">
        <f t="shared" si="10"/>
        <v>0</v>
      </c>
      <c r="I62" s="128"/>
      <c r="J62" s="128"/>
      <c r="K62" s="128"/>
      <c r="L62" s="128"/>
      <c r="M62" s="128"/>
      <c r="N62" s="128"/>
      <c r="O62" s="13">
        <f t="shared" si="8"/>
        <v>0</v>
      </c>
      <c r="P62" s="128"/>
      <c r="Q62" s="26">
        <f>(I62*12+J62*12+K62*12+L62+M62*12+N62*12)*(1+$P$18)+Tabelle3[[#This Row],[ggf. Steuer und SV freie Zuschläge monatlich ]]*12</f>
        <v>0</v>
      </c>
      <c r="R62" s="28">
        <f>IF(Tabelle3[[#This Row],[Jahresbruttoentgelt inkl. AG Anteil   (ohne Personalnebenkosten wie BG / Fortbildung usw. ) ]]=0,0,Q62/F62*40)</f>
        <v>0</v>
      </c>
      <c r="S62" s="9"/>
    </row>
    <row r="63" spans="2:19">
      <c r="B63" s="134"/>
      <c r="C63" s="120"/>
      <c r="D63" s="120"/>
      <c r="E63" s="120" t="s">
        <v>67</v>
      </c>
      <c r="F63" s="135"/>
      <c r="G63" s="12">
        <f t="shared" si="9"/>
        <v>0</v>
      </c>
      <c r="H63" s="12">
        <f t="shared" si="10"/>
        <v>0</v>
      </c>
      <c r="I63" s="128"/>
      <c r="J63" s="128"/>
      <c r="K63" s="128"/>
      <c r="L63" s="128"/>
      <c r="M63" s="128"/>
      <c r="N63" s="128"/>
      <c r="O63" s="13">
        <f t="shared" si="8"/>
        <v>0</v>
      </c>
      <c r="P63" s="128"/>
      <c r="Q63" s="26">
        <f>(I63*12+J63*12+K63*12+L63+M63*12+N63*12)*(1+$P$18)+Tabelle3[[#This Row],[ggf. Steuer und SV freie Zuschläge monatlich ]]*12</f>
        <v>0</v>
      </c>
      <c r="R63" s="28">
        <f>IF(Tabelle3[[#This Row],[Jahresbruttoentgelt inkl. AG Anteil   (ohne Personalnebenkosten wie BG / Fortbildung usw. ) ]]=0,0,Q63/F63*40)</f>
        <v>0</v>
      </c>
    </row>
    <row r="64" spans="2:19">
      <c r="B64" s="137"/>
      <c r="C64" s="125"/>
      <c r="D64" s="125"/>
      <c r="E64" s="120" t="s">
        <v>67</v>
      </c>
      <c r="F64" s="135"/>
      <c r="G64" s="12">
        <f t="shared" si="9"/>
        <v>0</v>
      </c>
      <c r="H64" s="12">
        <f t="shared" si="10"/>
        <v>0</v>
      </c>
      <c r="I64" s="130"/>
      <c r="J64" s="130"/>
      <c r="K64" s="130"/>
      <c r="L64" s="130"/>
      <c r="M64" s="130"/>
      <c r="N64" s="130"/>
      <c r="O64" s="13">
        <f t="shared" si="8"/>
        <v>0</v>
      </c>
      <c r="P64" s="130"/>
      <c r="Q64" s="26">
        <f>(I64*12+J64*12+K64*12+L64+M64*12+N64*12)*(1+$P$18)+Tabelle3[[#This Row],[ggf. Steuer und SV freie Zuschläge monatlich ]]*12</f>
        <v>0</v>
      </c>
      <c r="R64" s="28">
        <f>IF(Tabelle3[[#This Row],[Jahresbruttoentgelt inkl. AG Anteil   (ohne Personalnebenkosten wie BG / Fortbildung usw. ) ]]=0,0,Q64/F64*40)</f>
        <v>0</v>
      </c>
    </row>
    <row r="65" spans="2:18">
      <c r="B65" s="134"/>
      <c r="C65" s="120"/>
      <c r="D65" s="120"/>
      <c r="E65" s="120"/>
      <c r="F65" s="135"/>
      <c r="G65" s="12">
        <f>F65*13/3</f>
        <v>0</v>
      </c>
      <c r="H65" s="12">
        <f>F65/40</f>
        <v>0</v>
      </c>
      <c r="I65" s="128"/>
      <c r="J65" s="128"/>
      <c r="K65" s="128"/>
      <c r="L65" s="128"/>
      <c r="M65" s="128"/>
      <c r="N65" s="128"/>
      <c r="O65" s="13">
        <f>IF(G65=0,0,(I65+J65+K65+M65+(L65/12))/G65)</f>
        <v>0</v>
      </c>
      <c r="P65" s="128"/>
      <c r="Q65" s="26">
        <f>(I65*12+J65*12+K65*12+L65+M65*12+N65*12)*(1+$P$18)+Tabelle3[[#This Row],[ggf. Steuer und SV freie Zuschläge monatlich ]]*12</f>
        <v>0</v>
      </c>
      <c r="R65" s="28">
        <f>IF(Tabelle3[[#This Row],[Jahresbruttoentgelt inkl. AG Anteil   (ohne Personalnebenkosten wie BG / Fortbildung usw. ) ]]=0,0,Q65/F65*40)</f>
        <v>0</v>
      </c>
    </row>
    <row r="66" spans="2:18">
      <c r="B66" s="70" t="s">
        <v>64</v>
      </c>
      <c r="C66" s="70"/>
      <c r="D66" s="70"/>
      <c r="E66" s="70"/>
      <c r="F66" s="97">
        <f>SUBTOTAL(109,Tabelle3[wöchentl Arbeits zeit / Std ])</f>
        <v>0</v>
      </c>
      <c r="G66" s="31"/>
      <c r="H66" s="30">
        <f>SUBTOTAL(109,Tabelle3[Stellen Anteil VZÄ (Basis     40 Std)  ])</f>
        <v>0</v>
      </c>
      <c r="I66" s="31"/>
      <c r="J66" s="31"/>
      <c r="K66" s="31"/>
      <c r="L66" s="31"/>
      <c r="M66" s="31"/>
      <c r="N66" s="31"/>
      <c r="O66" s="81">
        <f>IF(SUM(Tabelle3[Stundenlohn  AN Brutto     Arbeitszeit normiert    (ohne variable Zuschläge) nachrichtlich    ])=0,0,SUMPRODUCT(Tabelle3[Stellen Anteil VZÄ (Basis     40 Std)  ],Tabelle3[Stundenlohn  AN Brutto     Arbeitszeit normiert    (ohne variable Zuschläge) nachrichtlich    ])/SUM(Tabelle3[Stellen Anteil VZÄ (Basis     40 Std)  ]))</f>
        <v>0</v>
      </c>
      <c r="P66" s="33"/>
      <c r="Q66" s="34">
        <f>SUBTOTAL(109,Tabelle3[Jahresbruttoentgelt inkl. AG Anteil   (ohne Personalnebenkosten wie BG / Fortbildung usw. ) ])</f>
        <v>0</v>
      </c>
      <c r="R66" s="32"/>
    </row>
    <row r="67" spans="2:18" ht="17.25" customHeight="1">
      <c r="B67" s="103"/>
      <c r="C67" s="103"/>
      <c r="D67" s="103"/>
      <c r="E67" s="103"/>
      <c r="F67" s="104"/>
      <c r="G67" s="22"/>
      <c r="H67" s="23"/>
      <c r="I67" s="22"/>
      <c r="J67" s="22"/>
      <c r="K67" s="22"/>
      <c r="L67" s="22"/>
      <c r="M67" s="22"/>
      <c r="N67" s="22"/>
      <c r="O67" s="105"/>
      <c r="P67" s="60"/>
      <c r="Q67" s="25"/>
      <c r="R67" s="22"/>
    </row>
    <row r="68" spans="2:18" ht="18" customHeight="1">
      <c r="C68" s="2" t="s">
        <v>66</v>
      </c>
    </row>
    <row r="69" spans="2:18" ht="14.25" customHeight="1">
      <c r="B69" s="138"/>
      <c r="C69" s="139"/>
      <c r="D69" s="138"/>
      <c r="E69" s="140" t="s">
        <v>66</v>
      </c>
      <c r="F69" s="135"/>
      <c r="G69" s="12">
        <f>F69*13/3</f>
        <v>0</v>
      </c>
      <c r="H69" s="12">
        <f>F69/40</f>
        <v>0</v>
      </c>
      <c r="I69" s="142"/>
      <c r="J69" s="142"/>
      <c r="K69" s="142"/>
      <c r="L69" s="142"/>
      <c r="M69" s="142"/>
      <c r="N69" s="142"/>
      <c r="O69" s="65">
        <f>IF(G69=0,0,(I69+J69+K69+M69+(L69/12))/G69)</f>
        <v>0</v>
      </c>
      <c r="P69" s="142"/>
      <c r="Q69" s="37">
        <f>(I69*12+J69*12+K69*12+L69+M69*12+N69*12)*(1+$P$18)+P69*12</f>
        <v>0</v>
      </c>
      <c r="R69" s="13">
        <f>IF(Tabelle5[[#This Row],[Jahresbruttoentgelt inkl. AG Anteil   (ohne Personalnebenkosten wie BG / Fortbildung usw. ) ]]=0,0,Q69/F69*40)</f>
        <v>0</v>
      </c>
    </row>
    <row r="70" spans="2:18">
      <c r="B70" s="138"/>
      <c r="C70" s="139"/>
      <c r="D70" s="138"/>
      <c r="E70" s="140" t="s">
        <v>66</v>
      </c>
      <c r="F70" s="135"/>
      <c r="G70" s="12">
        <f>F70*13/3</f>
        <v>0</v>
      </c>
      <c r="H70" s="12">
        <f>F70/40</f>
        <v>0</v>
      </c>
      <c r="I70" s="142"/>
      <c r="J70" s="142"/>
      <c r="K70" s="142"/>
      <c r="L70" s="142"/>
      <c r="M70" s="142"/>
      <c r="N70" s="142"/>
      <c r="O70" s="65">
        <f>IF(G70=0,0,(I70+J70+K70+M70+(L70/12))/G70)</f>
        <v>0</v>
      </c>
      <c r="P70" s="142"/>
      <c r="Q70" s="26">
        <f>(I70*12+J70*12+K70*12+L70+M70*12+N70*12)*(1+$P$18)+P70*12</f>
        <v>0</v>
      </c>
      <c r="R70" s="13">
        <f>IF(Tabelle5[[#This Row],[Jahresbruttoentgelt inkl. AG Anteil   (ohne Personalnebenkosten wie BG / Fortbildung usw. ) ]]=0,0,Q70/F70*40)</f>
        <v>0</v>
      </c>
    </row>
    <row r="71" spans="2:18">
      <c r="B71" s="138"/>
      <c r="C71" s="139"/>
      <c r="D71" s="138"/>
      <c r="E71" s="140"/>
      <c r="F71" s="135"/>
      <c r="G71" s="12">
        <f>F71*13/3</f>
        <v>0</v>
      </c>
      <c r="H71" s="12">
        <f>F71/40</f>
        <v>0</v>
      </c>
      <c r="I71" s="142"/>
      <c r="J71" s="142"/>
      <c r="K71" s="142"/>
      <c r="L71" s="142"/>
      <c r="M71" s="142"/>
      <c r="N71" s="142"/>
      <c r="O71" s="65">
        <f>IF(G71=0,0,(I71+J71+K71+M71+(L71/12))/G71)</f>
        <v>0</v>
      </c>
      <c r="P71" s="142"/>
      <c r="Q71" s="26">
        <f>(I71*12+J71*12+K71*12+L71+M71*12+N71*12)*(1+$P$18)+P71*12</f>
        <v>0</v>
      </c>
      <c r="R71" s="13">
        <f>IF(Tabelle5[[#This Row],[Jahresbruttoentgelt inkl. AG Anteil   (ohne Personalnebenkosten wie BG / Fortbildung usw. ) ]]=0,0,Q71/F71*40)</f>
        <v>0</v>
      </c>
    </row>
    <row r="72" spans="2:18">
      <c r="B72" s="138"/>
      <c r="C72" s="139"/>
      <c r="D72" s="138"/>
      <c r="E72" s="138"/>
      <c r="F72" s="141"/>
      <c r="G72" s="12">
        <f>F72*13/3</f>
        <v>0</v>
      </c>
      <c r="H72" s="12">
        <f>F72/40</f>
        <v>0</v>
      </c>
      <c r="I72" s="142"/>
      <c r="J72" s="142"/>
      <c r="K72" s="142"/>
      <c r="L72" s="142"/>
      <c r="M72" s="142"/>
      <c r="N72" s="142"/>
      <c r="O72" s="65">
        <f>IF(G72=0,0,(I72+J72+K72+M72+(L72/12))/G72)</f>
        <v>0</v>
      </c>
      <c r="P72" s="142"/>
      <c r="Q72" s="26">
        <f>(I72*12+J72*12+K72*12+L72+M72*12+N72*12)*(1+$P$18)+P72*12</f>
        <v>0</v>
      </c>
      <c r="R72" s="13">
        <f>IF(Tabelle5[[#This Row],[Jahresbruttoentgelt inkl. AG Anteil   (ohne Personalnebenkosten wie BG / Fortbildung usw. ) ]]=0,0,Q72/F72*40)</f>
        <v>0</v>
      </c>
    </row>
    <row r="73" spans="2:18">
      <c r="B73" s="78" t="s">
        <v>39</v>
      </c>
      <c r="C73" s="78"/>
      <c r="D73" s="78"/>
      <c r="E73" s="78"/>
      <c r="F73" s="98">
        <f>SUBTOTAL(109,Tabelle5[wöchentl Arbeits zeit / Std ])</f>
        <v>0</v>
      </c>
      <c r="G73" s="79"/>
      <c r="H73" s="80">
        <f>SUBTOTAL(109,Tabelle5[Stellen Anteil VZÄ (Basis     40 Std)  ])</f>
        <v>0</v>
      </c>
      <c r="I73" s="79"/>
      <c r="J73" s="79"/>
      <c r="K73" s="79"/>
      <c r="L73" s="79"/>
      <c r="M73" s="79"/>
      <c r="N73" s="79"/>
      <c r="O73" s="82">
        <f>IF(SUM(Tabelle5[Stundenlohn  AN Brutto     Arbeitszeit normiert    (ohne variable Zuschläge) nachrichtlich    ])=0,0,SUMPRODUCT(Tabelle5[Stellen Anteil VZÄ (Basis     40 Std)  ],Tabelle5[Stundenlohn  AN Brutto     Arbeitszeit normiert    (ohne variable Zuschläge) nachrichtlich    ])/SUM(Tabelle5[Stellen Anteil VZÄ (Basis     40 Std)  ]))</f>
        <v>0</v>
      </c>
      <c r="P73" s="79"/>
      <c r="Q73" s="83">
        <f>SUBTOTAL(109,Tabelle5[Jahresbruttoentgelt inkl. AG Anteil   (ohne Personalnebenkosten wie BG / Fortbildung usw. ) ])</f>
        <v>0</v>
      </c>
      <c r="R73" s="66"/>
    </row>
    <row r="74" spans="2:18" s="35" customFormat="1" ht="12.75" customHeight="1">
      <c r="B74" s="106"/>
      <c r="C74" s="106"/>
      <c r="D74" s="106"/>
      <c r="E74" s="106"/>
      <c r="F74" s="107"/>
      <c r="G74" s="108"/>
      <c r="H74" s="109"/>
      <c r="I74" s="108"/>
      <c r="J74" s="108"/>
      <c r="K74" s="108"/>
      <c r="L74" s="108"/>
      <c r="M74" s="108"/>
      <c r="N74" s="108"/>
      <c r="O74" s="105"/>
      <c r="P74" s="108"/>
      <c r="Q74" s="110"/>
      <c r="R74" s="22"/>
    </row>
    <row r="75" spans="2:18" s="35" customFormat="1" ht="18" customHeight="1">
      <c r="B75"/>
      <c r="C75" s="2" t="s">
        <v>65</v>
      </c>
      <c r="D75"/>
      <c r="E75"/>
      <c r="F75"/>
      <c r="G75"/>
      <c r="H75"/>
      <c r="I75"/>
      <c r="J75"/>
      <c r="K75"/>
      <c r="L75"/>
      <c r="M75"/>
      <c r="N75"/>
      <c r="O75"/>
      <c r="P75"/>
      <c r="Q75"/>
      <c r="R75"/>
    </row>
    <row r="76" spans="2:18" s="35" customFormat="1" ht="15" customHeight="1">
      <c r="B76" s="143"/>
      <c r="C76" s="139"/>
      <c r="D76" s="138"/>
      <c r="E76" s="140" t="s">
        <v>65</v>
      </c>
      <c r="F76" s="135"/>
      <c r="G76" s="61">
        <f>F76*13/3</f>
        <v>0</v>
      </c>
      <c r="H76" s="61">
        <f>F76/40</f>
        <v>0</v>
      </c>
      <c r="I76" s="142"/>
      <c r="J76" s="142"/>
      <c r="K76" s="142"/>
      <c r="L76" s="142"/>
      <c r="M76" s="142"/>
      <c r="N76" s="142"/>
      <c r="O76" s="62">
        <f>IF(G76=0,0,(I76+J76+K76+M76+(L76/12))/G76)</f>
        <v>0</v>
      </c>
      <c r="P76" s="142"/>
      <c r="Q76" s="63">
        <f>(I76*12+J76*12+K76*12+L76+M76*12+N76*12)*(1+$P$18)+P76*12</f>
        <v>0</v>
      </c>
      <c r="R76" s="64">
        <f>IF(Tabelle9[[#This Row],[Jahresbruttoentgelt inkl. AG Anteil   (ohne Personalnebenkosten wie BG / Fortbildung usw. ) ]]=0,0,Q76/F76*40)</f>
        <v>0</v>
      </c>
    </row>
    <row r="77" spans="2:18" s="35" customFormat="1" ht="15" customHeight="1">
      <c r="B77" s="144"/>
      <c r="C77" s="139"/>
      <c r="D77" s="138"/>
      <c r="E77" s="140"/>
      <c r="F77" s="135"/>
      <c r="G77" s="12">
        <f>F77*13/3</f>
        <v>0</v>
      </c>
      <c r="H77" s="12">
        <f>F77/40</f>
        <v>0</v>
      </c>
      <c r="I77" s="142"/>
      <c r="J77" s="142"/>
      <c r="K77" s="142"/>
      <c r="L77" s="142"/>
      <c r="M77" s="142"/>
      <c r="N77" s="142"/>
      <c r="O77" s="65">
        <f>IF(G77=0,0,(I77+J77+K77+M77+(L77/12))/G77)</f>
        <v>0</v>
      </c>
      <c r="P77" s="142"/>
      <c r="Q77" s="26">
        <f>(I77*12+J77*12+K77*12+L77+M77*12+N77*12)*(1+$P$18)+P77*12</f>
        <v>0</v>
      </c>
      <c r="R77" s="13">
        <f>IF(Tabelle9[[#This Row],[Jahresbruttoentgelt inkl. AG Anteil   (ohne Personalnebenkosten wie BG / Fortbildung usw. ) ]]=0,0,Q77/F77*40)</f>
        <v>0</v>
      </c>
    </row>
    <row r="78" spans="2:18" s="35" customFormat="1">
      <c r="B78" s="144"/>
      <c r="C78" s="139"/>
      <c r="D78" s="138"/>
      <c r="E78" s="140"/>
      <c r="F78" s="135"/>
      <c r="G78" s="12">
        <f>F78*13/3</f>
        <v>0</v>
      </c>
      <c r="H78" s="12">
        <f>F78/40</f>
        <v>0</v>
      </c>
      <c r="I78" s="142"/>
      <c r="J78" s="142"/>
      <c r="K78" s="142"/>
      <c r="L78" s="142"/>
      <c r="M78" s="142"/>
      <c r="N78" s="142"/>
      <c r="O78" s="62">
        <f>IF(G78=0,0,(I78+J78+K78+M78+(L78/12))/G78)</f>
        <v>0</v>
      </c>
      <c r="P78" s="142"/>
      <c r="Q78" s="63">
        <f>(I78*12+J78*12+K78*12+L78+M78*12+N78*12)*(1+$P$18)+P78*12</f>
        <v>0</v>
      </c>
      <c r="R78" s="64">
        <f>IF(Tabelle9[[#This Row],[Jahresbruttoentgelt inkl. AG Anteil   (ohne Personalnebenkosten wie BG / Fortbildung usw. ) ]]=0,0,Q78/F78*40)</f>
        <v>0</v>
      </c>
    </row>
    <row r="79" spans="2:18" s="35" customFormat="1">
      <c r="B79" s="144"/>
      <c r="C79" s="139"/>
      <c r="D79" s="138"/>
      <c r="E79" s="145"/>
      <c r="F79" s="146"/>
      <c r="G79" s="76">
        <f>F79*13/3</f>
        <v>0</v>
      </c>
      <c r="H79" s="12">
        <f>F79/40</f>
        <v>0</v>
      </c>
      <c r="I79" s="142"/>
      <c r="J79" s="142"/>
      <c r="K79" s="142"/>
      <c r="L79" s="142"/>
      <c r="M79" s="142"/>
      <c r="N79" s="142"/>
      <c r="O79" s="65">
        <f>IF(G79=0,0,(I79+J79+K79+M79+(L79/12))/G79)</f>
        <v>0</v>
      </c>
      <c r="P79" s="65"/>
      <c r="Q79" s="26">
        <f>(I79*12+J79*12+K79*12+L79+M79*12+N79*12)*(1+$P$18)+P79*12</f>
        <v>0</v>
      </c>
      <c r="R79" s="13">
        <f>IF(Tabelle9[[#This Row],[Jahresbruttoentgelt inkl. AG Anteil   (ohne Personalnebenkosten wie BG / Fortbildung usw. ) ]]=0,0,Q79/F79*40)</f>
        <v>0</v>
      </c>
    </row>
    <row r="80" spans="2:18" s="35" customFormat="1">
      <c r="B80" s="78" t="s">
        <v>39</v>
      </c>
      <c r="C80" s="78"/>
      <c r="D80" s="78"/>
      <c r="E80" s="78"/>
      <c r="F80" s="98">
        <f>SUBTOTAL(109,Tabelle9[wöchentl Arbeits zeit / Std ])</f>
        <v>0</v>
      </c>
      <c r="G80" s="79"/>
      <c r="H80" s="80">
        <f>SUBTOTAL(109,Tabelle9[Stellen Anteil VZÄ (Basis     40 Std)  ])</f>
        <v>0</v>
      </c>
      <c r="I80" s="79"/>
      <c r="J80" s="79"/>
      <c r="K80" s="79"/>
      <c r="L80" s="79"/>
      <c r="M80" s="79"/>
      <c r="N80" s="79"/>
      <c r="O80" s="82">
        <f>IF(SUM(Tabelle9[Stundenlohn  AN Brutto     Arbeitszeit normiert    (ohne variable Zuschläge) nachrichtlich    ])=0,0,SUMPRODUCT(Tabelle9[Stellen Anteil VZÄ (Basis     40 Std)  ],Tabelle9[Stundenlohn  AN Brutto     Arbeitszeit normiert    (ohne variable Zuschläge) nachrichtlich    ])/SUM(Tabelle9[Stellen Anteil VZÄ (Basis     40 Std)  ]))</f>
        <v>0</v>
      </c>
      <c r="P80" s="79"/>
      <c r="Q80" s="83">
        <f>SUBTOTAL(109,Tabelle9[Jahresbruttoentgelt inkl. AG Anteil   (ohne Personalnebenkosten wie BG / Fortbildung usw. ) ])</f>
        <v>0</v>
      </c>
      <c r="R80" s="79"/>
    </row>
    <row r="81" spans="2:18" s="35" customFormat="1" ht="18" customHeight="1">
      <c r="B81" s="89"/>
      <c r="C81" s="89"/>
      <c r="D81" s="89"/>
      <c r="E81" s="89"/>
      <c r="F81" s="89"/>
      <c r="G81" s="22"/>
      <c r="H81" s="23"/>
      <c r="I81" s="22"/>
      <c r="J81" s="22"/>
      <c r="K81" s="22"/>
      <c r="L81" s="22"/>
      <c r="M81" s="22"/>
      <c r="N81" s="22"/>
      <c r="O81" s="90"/>
      <c r="P81" s="22"/>
      <c r="Q81" s="91"/>
      <c r="R81" s="22"/>
    </row>
    <row r="82" spans="2:18" s="35" customFormat="1" ht="19.5" customHeight="1">
      <c r="B82" s="84" t="s">
        <v>68</v>
      </c>
      <c r="C82" s="84"/>
      <c r="D82" s="84"/>
      <c r="E82" s="84"/>
      <c r="F82" s="84"/>
      <c r="G82" s="85"/>
      <c r="H82" s="77">
        <f>Tabelle3[[#Totals],[Stellen Anteil VZÄ (Basis     40 Std)  ]]+Tabelle5[[#Totals],[Stellen Anteil VZÄ (Basis     40 Std)  ]]+Tabelle9[[#Totals],[Stellen Anteil VZÄ (Basis     40 Std)  ]]</f>
        <v>0</v>
      </c>
      <c r="I82" s="86" t="s">
        <v>63</v>
      </c>
      <c r="J82" s="87"/>
      <c r="K82" s="87"/>
      <c r="L82" s="87"/>
      <c r="M82" s="87"/>
      <c r="N82" s="87"/>
      <c r="O82" s="88">
        <f>IF(H82=0,0,((Tabelle3[[#Totals],[Stellen Anteil VZÄ (Basis     40 Std)  ]]*Tabelle3[[#Totals],[Stundenlohn  AN Brutto     Arbeitszeit normiert    (ohne variable Zuschläge) nachrichtlich    ]])+(Tabelle5[[#Totals],[Stellen Anteil VZÄ (Basis     40 Std)  ]]*Tabelle5[[#Totals],[Stundenlohn  AN Brutto     Arbeitszeit normiert    (ohne variable Zuschläge) nachrichtlich    ]])+(Tabelle9[[#Totals],[Stellen Anteil VZÄ (Basis     40 Std)  ]]*Tabelle9[[#Totals],[Stundenlohn  AN Brutto     Arbeitszeit normiert    (ohne variable Zuschläge) nachrichtlich    ]]))/H82)</f>
        <v>0</v>
      </c>
      <c r="P82" s="60"/>
      <c r="Q82" s="25"/>
      <c r="R82" s="22"/>
    </row>
    <row r="83" spans="2:18" s="35" customFormat="1">
      <c r="B83" s="22"/>
      <c r="C83" s="22"/>
      <c r="D83" s="22"/>
      <c r="E83" s="22"/>
      <c r="F83" s="22"/>
      <c r="G83"/>
      <c r="H83"/>
      <c r="I83"/>
      <c r="J83"/>
      <c r="K83"/>
      <c r="L83"/>
      <c r="M83"/>
      <c r="N83"/>
      <c r="O83"/>
      <c r="P83" s="1"/>
      <c r="Q83"/>
    </row>
    <row r="84" spans="2:18" s="35" customFormat="1" ht="21" customHeight="1">
      <c r="B84" s="198" t="s">
        <v>76</v>
      </c>
      <c r="C84" s="198"/>
      <c r="D84" s="198"/>
      <c r="E84" s="198"/>
      <c r="F84" s="198"/>
      <c r="G84" s="198"/>
      <c r="H84" s="198"/>
      <c r="I84" s="198"/>
      <c r="J84" s="198"/>
      <c r="K84" s="198"/>
      <c r="L84" s="198"/>
      <c r="M84"/>
      <c r="N84"/>
      <c r="O84"/>
      <c r="P84" s="1"/>
      <c r="Q84"/>
    </row>
    <row r="85" spans="2:18" s="35" customFormat="1" ht="21" customHeight="1">
      <c r="C85" s="5"/>
      <c r="D85" s="5"/>
      <c r="E85" s="5"/>
      <c r="F85" s="5"/>
      <c r="G85" s="5"/>
      <c r="H85" s="5"/>
      <c r="I85" s="5"/>
      <c r="J85" s="5"/>
      <c r="K85" s="5"/>
      <c r="L85" s="5"/>
      <c r="M85" s="5"/>
      <c r="N85" s="5"/>
      <c r="O85" s="5"/>
      <c r="P85"/>
      <c r="Q85"/>
    </row>
    <row r="86" spans="2:18" s="35" customFormat="1" ht="175.5" customHeight="1">
      <c r="B86" s="54" t="s">
        <v>9</v>
      </c>
      <c r="C86" s="55" t="s">
        <v>10</v>
      </c>
      <c r="D86" s="56" t="s">
        <v>15</v>
      </c>
      <c r="E86" s="56" t="s">
        <v>60</v>
      </c>
      <c r="F86" s="56" t="s">
        <v>72</v>
      </c>
      <c r="G86" s="55" t="s">
        <v>22</v>
      </c>
      <c r="H86" s="56" t="s">
        <v>70</v>
      </c>
      <c r="I86" s="56" t="s">
        <v>42</v>
      </c>
      <c r="J86" s="56" t="s">
        <v>43</v>
      </c>
      <c r="K86" s="55" t="s">
        <v>55</v>
      </c>
      <c r="L86" s="55" t="s">
        <v>52</v>
      </c>
      <c r="M86" s="55" t="s">
        <v>53</v>
      </c>
      <c r="N86" s="56" t="s">
        <v>54</v>
      </c>
      <c r="O86" s="56" t="s">
        <v>56</v>
      </c>
      <c r="P86" s="56" t="s">
        <v>28</v>
      </c>
      <c r="Q86" s="56" t="s">
        <v>73</v>
      </c>
      <c r="R86" s="57" t="s">
        <v>24</v>
      </c>
    </row>
    <row r="87" spans="2:18" s="35" customFormat="1">
      <c r="B87" s="134"/>
      <c r="C87" s="120"/>
      <c r="D87" s="120"/>
      <c r="E87" s="121" t="s">
        <v>67</v>
      </c>
      <c r="F87" s="135"/>
      <c r="G87" s="12">
        <f>F87*13/3</f>
        <v>0</v>
      </c>
      <c r="H87" s="12">
        <f>F87/40</f>
        <v>0</v>
      </c>
      <c r="I87" s="128"/>
      <c r="J87" s="128"/>
      <c r="K87" s="128"/>
      <c r="L87" s="128"/>
      <c r="M87" s="128"/>
      <c r="N87" s="128"/>
      <c r="O87" s="13">
        <f t="shared" ref="O87:O106" si="11">IF(G87=0,0,(I87+J87+K87+M87+(L87/12))/G87)</f>
        <v>0</v>
      </c>
      <c r="P87" s="128"/>
      <c r="Q87" s="26">
        <f>(I87*12+J87*12+K87*12+L87+M87*12+N87*12)*(1+$P$18)+Tabelle4[[#This Row],[ggf. Steuer und SV freie Zuschläge monatlich ]]*12</f>
        <v>0</v>
      </c>
      <c r="R87" s="28">
        <f>IF(Tabelle4[[#This Row],[Jahresbruttoentgelt inkl. AG Anteil   (ohne Personalnebenkosten wie BG / Fortbildung usw. ) ]]=0,0,Q87/F87*40)</f>
        <v>0</v>
      </c>
    </row>
    <row r="88" spans="2:18" s="35" customFormat="1">
      <c r="B88" s="134"/>
      <c r="C88" s="120"/>
      <c r="D88" s="120"/>
      <c r="E88" s="121" t="s">
        <v>67</v>
      </c>
      <c r="F88" s="135"/>
      <c r="G88" s="12">
        <f t="shared" ref="G88:G94" si="12">F88*13/3</f>
        <v>0</v>
      </c>
      <c r="H88" s="12">
        <f t="shared" ref="H88:H94" si="13">F88/40</f>
        <v>0</v>
      </c>
      <c r="I88" s="128"/>
      <c r="J88" s="128"/>
      <c r="K88" s="128"/>
      <c r="L88" s="128"/>
      <c r="M88" s="128"/>
      <c r="N88" s="128"/>
      <c r="O88" s="13">
        <f t="shared" si="11"/>
        <v>0</v>
      </c>
      <c r="P88" s="128"/>
      <c r="Q88" s="26">
        <f>(I88*12+J88*12+K88*12+L88+M88*12+N88*12)*(1+$P$18)+Tabelle4[[#This Row],[ggf. Steuer und SV freie Zuschläge monatlich ]]*12</f>
        <v>0</v>
      </c>
      <c r="R88" s="28">
        <f>IF(Tabelle4[[#This Row],[Jahresbruttoentgelt inkl. AG Anteil   (ohne Personalnebenkosten wie BG / Fortbildung usw. ) ]]=0,0,Q88/F88*40)</f>
        <v>0</v>
      </c>
    </row>
    <row r="89" spans="2:18" s="35" customFormat="1">
      <c r="B89" s="134"/>
      <c r="C89" s="120"/>
      <c r="D89" s="120"/>
      <c r="E89" s="121" t="s">
        <v>67</v>
      </c>
      <c r="F89" s="135"/>
      <c r="G89" s="12">
        <f>F89*13/3</f>
        <v>0</v>
      </c>
      <c r="H89" s="12">
        <f>F89/40</f>
        <v>0</v>
      </c>
      <c r="I89" s="128"/>
      <c r="J89" s="128"/>
      <c r="K89" s="128"/>
      <c r="L89" s="128"/>
      <c r="M89" s="128"/>
      <c r="N89" s="128"/>
      <c r="O89" s="13">
        <f>IF(G89=0,0,(I89+J89+K89+M89+(L89/12))/G89)</f>
        <v>0</v>
      </c>
      <c r="P89" s="128"/>
      <c r="Q89" s="26">
        <f>(I89*12+J89*12+K89*12+L89+M89*12+N89*12)*(1+$P$18)+Tabelle4[[#This Row],[ggf. Steuer und SV freie Zuschläge monatlich ]]*12</f>
        <v>0</v>
      </c>
      <c r="R89" s="28">
        <f>IF(Tabelle4[[#This Row],[Jahresbruttoentgelt inkl. AG Anteil   (ohne Personalnebenkosten wie BG / Fortbildung usw. ) ]]=0,0,Q89/F89*40)</f>
        <v>0</v>
      </c>
    </row>
    <row r="90" spans="2:18" s="35" customFormat="1">
      <c r="B90" s="134"/>
      <c r="C90" s="120"/>
      <c r="D90" s="120"/>
      <c r="E90" s="121" t="s">
        <v>67</v>
      </c>
      <c r="F90" s="135"/>
      <c r="G90" s="12">
        <f>F90*13/3</f>
        <v>0</v>
      </c>
      <c r="H90" s="12">
        <f>F90/40</f>
        <v>0</v>
      </c>
      <c r="I90" s="128"/>
      <c r="J90" s="128"/>
      <c r="K90" s="128"/>
      <c r="L90" s="128"/>
      <c r="M90" s="128"/>
      <c r="N90" s="128"/>
      <c r="O90" s="13">
        <f>IF(G90=0,0,(I90+J90+K90+M90+(L90/12))/G90)</f>
        <v>0</v>
      </c>
      <c r="P90" s="128"/>
      <c r="Q90" s="26">
        <f>(I90*12+J90*12+K90*12+L90+M90*12+N90*12)*(1+$P$18)+Tabelle4[[#This Row],[ggf. Steuer und SV freie Zuschläge monatlich ]]*12</f>
        <v>0</v>
      </c>
      <c r="R90" s="28">
        <f>IF(Tabelle4[[#This Row],[Jahresbruttoentgelt inkl. AG Anteil   (ohne Personalnebenkosten wie BG / Fortbildung usw. ) ]]=0,0,Q90/F90*40)</f>
        <v>0</v>
      </c>
    </row>
    <row r="91" spans="2:18" s="35" customFormat="1">
      <c r="B91" s="134"/>
      <c r="C91" s="120"/>
      <c r="D91" s="120"/>
      <c r="E91" s="121" t="s">
        <v>67</v>
      </c>
      <c r="F91" s="135"/>
      <c r="G91" s="12">
        <f>F91*13/3</f>
        <v>0</v>
      </c>
      <c r="H91" s="12">
        <f>F91/40</f>
        <v>0</v>
      </c>
      <c r="I91" s="128"/>
      <c r="J91" s="128"/>
      <c r="K91" s="128"/>
      <c r="L91" s="128"/>
      <c r="M91" s="128"/>
      <c r="N91" s="128"/>
      <c r="O91" s="13">
        <f>IF(G91=0,0,(I91+J91+K91+M91+(L91/12))/G91)</f>
        <v>0</v>
      </c>
      <c r="P91" s="128"/>
      <c r="Q91" s="26">
        <f>(I91*12+J91*12+K91*12+L91+M91*12+N91*12)*(1+$P$18)+Tabelle4[[#This Row],[ggf. Steuer und SV freie Zuschläge monatlich ]]*12</f>
        <v>0</v>
      </c>
      <c r="R91" s="28">
        <f>IF(Tabelle4[[#This Row],[Jahresbruttoentgelt inkl. AG Anteil   (ohne Personalnebenkosten wie BG / Fortbildung usw. ) ]]=0,0,Q91/F91*40)</f>
        <v>0</v>
      </c>
    </row>
    <row r="92" spans="2:18" s="35" customFormat="1">
      <c r="B92" s="134"/>
      <c r="C92" s="120"/>
      <c r="D92" s="120"/>
      <c r="E92" s="121" t="s">
        <v>67</v>
      </c>
      <c r="F92" s="135"/>
      <c r="G92" s="12">
        <f>F92*13/3</f>
        <v>0</v>
      </c>
      <c r="H92" s="12">
        <f>F92/40</f>
        <v>0</v>
      </c>
      <c r="I92" s="128"/>
      <c r="J92" s="128"/>
      <c r="K92" s="128"/>
      <c r="L92" s="128"/>
      <c r="M92" s="128"/>
      <c r="N92" s="128"/>
      <c r="O92" s="13">
        <f>IF(G92=0,0,(I92+J92+K92+M92+(L92/12))/G92)</f>
        <v>0</v>
      </c>
      <c r="P92" s="128"/>
      <c r="Q92" s="44">
        <f>(I92*12+J92*12+K92*12+L92+M92*12+N92*12)*(1+$P$18)+Tabelle4[[#This Row],[ggf. Steuer und SV freie Zuschläge monatlich ]]*12</f>
        <v>0</v>
      </c>
      <c r="R92" s="28">
        <f>IF(Tabelle4[[#This Row],[Jahresbruttoentgelt inkl. AG Anteil   (ohne Personalnebenkosten wie BG / Fortbildung usw. ) ]]=0,0,Q92/F92*40)</f>
        <v>0</v>
      </c>
    </row>
    <row r="93" spans="2:18" s="35" customFormat="1">
      <c r="B93" s="136"/>
      <c r="C93" s="121"/>
      <c r="D93" s="121"/>
      <c r="E93" s="121"/>
      <c r="F93" s="135"/>
      <c r="G93" s="39">
        <f t="shared" si="12"/>
        <v>0</v>
      </c>
      <c r="H93" s="39">
        <f t="shared" si="13"/>
        <v>0</v>
      </c>
      <c r="I93" s="129"/>
      <c r="J93" s="129"/>
      <c r="K93" s="129"/>
      <c r="L93" s="129"/>
      <c r="M93" s="129"/>
      <c r="N93" s="129"/>
      <c r="O93" s="40">
        <f t="shared" si="11"/>
        <v>0</v>
      </c>
      <c r="P93" s="129"/>
      <c r="Q93" s="41">
        <f>(I93*12+J93*12+K93*12+L93+M93*12+N93*12)*(1+$P$18)+Tabelle4[[#This Row],[ggf. Steuer und SV freie Zuschläge monatlich ]]*12</f>
        <v>0</v>
      </c>
      <c r="R93" s="42">
        <f>IF(Tabelle4[[#This Row],[Jahresbruttoentgelt inkl. AG Anteil   (ohne Personalnebenkosten wie BG / Fortbildung usw. ) ]]=0,0,Q93/F93*40)</f>
        <v>0</v>
      </c>
    </row>
    <row r="94" spans="2:18" s="35" customFormat="1">
      <c r="B94" s="134"/>
      <c r="C94" s="120"/>
      <c r="D94" s="120"/>
      <c r="E94" s="120"/>
      <c r="F94" s="135"/>
      <c r="G94" s="12">
        <f t="shared" si="12"/>
        <v>0</v>
      </c>
      <c r="H94" s="12">
        <f t="shared" si="13"/>
        <v>0</v>
      </c>
      <c r="I94" s="128"/>
      <c r="J94" s="128"/>
      <c r="K94" s="128"/>
      <c r="L94" s="128"/>
      <c r="M94" s="128"/>
      <c r="N94" s="128"/>
      <c r="O94" s="13">
        <f t="shared" si="11"/>
        <v>0</v>
      </c>
      <c r="P94" s="128"/>
      <c r="Q94" s="26">
        <f>(I94*12+J94*12+K94*12+L94+M94*12+N94*12)*(1+$P$18)+Tabelle4[[#This Row],[ggf. Steuer und SV freie Zuschläge monatlich ]]*12</f>
        <v>0</v>
      </c>
      <c r="R94" s="28">
        <f>IF(Tabelle4[[#This Row],[Jahresbruttoentgelt inkl. AG Anteil   (ohne Personalnebenkosten wie BG / Fortbildung usw. ) ]]=0,0,Q94/F94*40)</f>
        <v>0</v>
      </c>
    </row>
    <row r="95" spans="2:18" s="35" customFormat="1">
      <c r="B95" s="134"/>
      <c r="C95" s="120"/>
      <c r="D95" s="120"/>
      <c r="E95" s="120"/>
      <c r="F95" s="135"/>
      <c r="G95" s="12">
        <f t="shared" ref="G95:G98" si="14">F95*13/3</f>
        <v>0</v>
      </c>
      <c r="H95" s="12">
        <f t="shared" ref="H95:H98" si="15">F95/40</f>
        <v>0</v>
      </c>
      <c r="I95" s="128"/>
      <c r="J95" s="128"/>
      <c r="K95" s="128"/>
      <c r="L95" s="128"/>
      <c r="M95" s="128"/>
      <c r="N95" s="128"/>
      <c r="O95" s="13">
        <f t="shared" si="11"/>
        <v>0</v>
      </c>
      <c r="P95" s="128"/>
      <c r="Q95" s="26">
        <f>(I95*12+J95*12+K95*12+L95+M95*12+N95*12)*(1+$P$18)+Tabelle4[[#This Row],[ggf. Steuer und SV freie Zuschläge monatlich ]]*12</f>
        <v>0</v>
      </c>
      <c r="R95" s="28">
        <f>IF(Tabelle4[[#This Row],[Jahresbruttoentgelt inkl. AG Anteil   (ohne Personalnebenkosten wie BG / Fortbildung usw. ) ]]=0,0,Q95/F95*40)</f>
        <v>0</v>
      </c>
    </row>
    <row r="96" spans="2:18" s="35" customFormat="1">
      <c r="B96" s="134"/>
      <c r="C96" s="120"/>
      <c r="D96" s="120"/>
      <c r="E96" s="120"/>
      <c r="F96" s="135"/>
      <c r="G96" s="12">
        <f t="shared" si="14"/>
        <v>0</v>
      </c>
      <c r="H96" s="12">
        <f t="shared" si="15"/>
        <v>0</v>
      </c>
      <c r="I96" s="128"/>
      <c r="J96" s="128"/>
      <c r="K96" s="128"/>
      <c r="L96" s="128"/>
      <c r="M96" s="128"/>
      <c r="N96" s="128"/>
      <c r="O96" s="13">
        <f t="shared" si="11"/>
        <v>0</v>
      </c>
      <c r="P96" s="128"/>
      <c r="Q96" s="26">
        <f>(I96*12+J96*12+K96*12+L96+M96*12+N96*12)*(1+$P$18)+Tabelle4[[#This Row],[ggf. Steuer und SV freie Zuschläge monatlich ]]*12</f>
        <v>0</v>
      </c>
      <c r="R96" s="28">
        <f>IF(Tabelle4[[#This Row],[Jahresbruttoentgelt inkl. AG Anteil   (ohne Personalnebenkosten wie BG / Fortbildung usw. ) ]]=0,0,Q96/F96*40)</f>
        <v>0</v>
      </c>
    </row>
    <row r="97" spans="2:18" s="35" customFormat="1">
      <c r="B97" s="134"/>
      <c r="C97" s="120"/>
      <c r="D97" s="120"/>
      <c r="E97" s="120"/>
      <c r="F97" s="135"/>
      <c r="G97" s="12">
        <f t="shared" si="14"/>
        <v>0</v>
      </c>
      <c r="H97" s="12">
        <f t="shared" si="15"/>
        <v>0</v>
      </c>
      <c r="I97" s="128"/>
      <c r="J97" s="128"/>
      <c r="K97" s="128"/>
      <c r="L97" s="128"/>
      <c r="M97" s="128"/>
      <c r="N97" s="128"/>
      <c r="O97" s="13">
        <f t="shared" si="11"/>
        <v>0</v>
      </c>
      <c r="P97" s="128"/>
      <c r="Q97" s="26">
        <f>(I97*12+J97*12+K97*12+L97+M97*12+N97*12)*(1+$P$18)+Tabelle4[[#This Row],[ggf. Steuer und SV freie Zuschläge monatlich ]]*12</f>
        <v>0</v>
      </c>
      <c r="R97" s="28">
        <f>IF(Tabelle4[[#This Row],[Jahresbruttoentgelt inkl. AG Anteil   (ohne Personalnebenkosten wie BG / Fortbildung usw. ) ]]=0,0,Q97/F97*40)</f>
        <v>0</v>
      </c>
    </row>
    <row r="98" spans="2:18" s="35" customFormat="1">
      <c r="B98" s="134"/>
      <c r="C98" s="120"/>
      <c r="D98" s="120"/>
      <c r="E98" s="120"/>
      <c r="F98" s="135"/>
      <c r="G98" s="12">
        <f t="shared" si="14"/>
        <v>0</v>
      </c>
      <c r="H98" s="12">
        <f t="shared" si="15"/>
        <v>0</v>
      </c>
      <c r="I98" s="128"/>
      <c r="J98" s="128"/>
      <c r="K98" s="128"/>
      <c r="L98" s="128"/>
      <c r="M98" s="128"/>
      <c r="N98" s="128"/>
      <c r="O98" s="13">
        <f t="shared" si="11"/>
        <v>0</v>
      </c>
      <c r="P98" s="128"/>
      <c r="Q98" s="26">
        <f>(I98*12+J98*12+K98*12+L98+M98*12+N98*12)*(1+$P$18)+Tabelle4[[#This Row],[ggf. Steuer und SV freie Zuschläge monatlich ]]*12</f>
        <v>0</v>
      </c>
      <c r="R98" s="28">
        <f>IF(Tabelle4[[#This Row],[Jahresbruttoentgelt inkl. AG Anteil   (ohne Personalnebenkosten wie BG / Fortbildung usw. ) ]]=0,0,Q98/F98*40)</f>
        <v>0</v>
      </c>
    </row>
    <row r="99" spans="2:18" s="35" customFormat="1">
      <c r="B99" s="134"/>
      <c r="C99" s="120"/>
      <c r="D99" s="120"/>
      <c r="E99" s="120"/>
      <c r="F99" s="135"/>
      <c r="G99" s="12">
        <f t="shared" ref="G99:G102" si="16">F99*13/3</f>
        <v>0</v>
      </c>
      <c r="H99" s="12">
        <f t="shared" ref="H99:H102" si="17">F99/40</f>
        <v>0</v>
      </c>
      <c r="I99" s="128"/>
      <c r="J99" s="128"/>
      <c r="K99" s="128"/>
      <c r="L99" s="128"/>
      <c r="M99" s="128"/>
      <c r="N99" s="128"/>
      <c r="O99" s="13">
        <f t="shared" si="11"/>
        <v>0</v>
      </c>
      <c r="P99" s="128"/>
      <c r="Q99" s="26">
        <f>(I99*12+J99*12+K99*12+L99+M99*12+N99*12)*(1+$P$18)+Tabelle4[[#This Row],[ggf. Steuer und SV freie Zuschläge monatlich ]]*12</f>
        <v>0</v>
      </c>
      <c r="R99" s="28">
        <f>IF(Tabelle4[[#This Row],[Jahresbruttoentgelt inkl. AG Anteil   (ohne Personalnebenkosten wie BG / Fortbildung usw. ) ]]=0,0,Q99/F99*40)</f>
        <v>0</v>
      </c>
    </row>
    <row r="100" spans="2:18" s="35" customFormat="1">
      <c r="B100" s="134"/>
      <c r="C100" s="120"/>
      <c r="D100" s="120"/>
      <c r="E100" s="120"/>
      <c r="F100" s="135"/>
      <c r="G100" s="12">
        <f t="shared" si="16"/>
        <v>0</v>
      </c>
      <c r="H100" s="12">
        <f t="shared" si="17"/>
        <v>0</v>
      </c>
      <c r="I100" s="128"/>
      <c r="J100" s="128"/>
      <c r="K100" s="128"/>
      <c r="L100" s="128"/>
      <c r="M100" s="128"/>
      <c r="N100" s="128"/>
      <c r="O100" s="13">
        <f t="shared" si="11"/>
        <v>0</v>
      </c>
      <c r="P100" s="128"/>
      <c r="Q100" s="26">
        <f>(I100*12+J100*12+K100*12+L100+M100*12+N100*12)*(1+$P$18)+Tabelle4[[#This Row],[ggf. Steuer und SV freie Zuschläge monatlich ]]*12</f>
        <v>0</v>
      </c>
      <c r="R100" s="28">
        <f>IF(Tabelle4[[#This Row],[Jahresbruttoentgelt inkl. AG Anteil   (ohne Personalnebenkosten wie BG / Fortbildung usw. ) ]]=0,0,Q100/F100*40)</f>
        <v>0</v>
      </c>
    </row>
    <row r="101" spans="2:18" s="35" customFormat="1">
      <c r="B101" s="134"/>
      <c r="C101" s="120"/>
      <c r="D101" s="120"/>
      <c r="E101" s="120"/>
      <c r="F101" s="135"/>
      <c r="G101" s="12">
        <f t="shared" si="16"/>
        <v>0</v>
      </c>
      <c r="H101" s="12">
        <f t="shared" si="17"/>
        <v>0</v>
      </c>
      <c r="I101" s="128"/>
      <c r="J101" s="128"/>
      <c r="K101" s="128"/>
      <c r="L101" s="128"/>
      <c r="M101" s="128"/>
      <c r="N101" s="128"/>
      <c r="O101" s="13">
        <f t="shared" si="11"/>
        <v>0</v>
      </c>
      <c r="P101" s="128"/>
      <c r="Q101" s="26">
        <f>(I101*12+J101*12+K101*12+L101+M101*12+N101*12)*(1+$P$18)+Tabelle4[[#This Row],[ggf. Steuer und SV freie Zuschläge monatlich ]]*12</f>
        <v>0</v>
      </c>
      <c r="R101" s="28">
        <f>IF(Tabelle4[[#This Row],[Jahresbruttoentgelt inkl. AG Anteil   (ohne Personalnebenkosten wie BG / Fortbildung usw. ) ]]=0,0,Q101/F101*40)</f>
        <v>0</v>
      </c>
    </row>
    <row r="102" spans="2:18" s="35" customFormat="1">
      <c r="B102" s="134"/>
      <c r="C102" s="120"/>
      <c r="D102" s="120"/>
      <c r="E102" s="120"/>
      <c r="F102" s="135"/>
      <c r="G102" s="12">
        <f t="shared" si="16"/>
        <v>0</v>
      </c>
      <c r="H102" s="12">
        <f t="shared" si="17"/>
        <v>0</v>
      </c>
      <c r="I102" s="128"/>
      <c r="J102" s="128"/>
      <c r="K102" s="128"/>
      <c r="L102" s="128"/>
      <c r="M102" s="128"/>
      <c r="N102" s="128"/>
      <c r="O102" s="13">
        <f t="shared" si="11"/>
        <v>0</v>
      </c>
      <c r="P102" s="128"/>
      <c r="Q102" s="26">
        <f>(I102*12+J102*12+K102*12+L102+M102*12+N102*12)*(1+$P$18)+Tabelle4[[#This Row],[ggf. Steuer und SV freie Zuschläge monatlich ]]*12</f>
        <v>0</v>
      </c>
      <c r="R102" s="28">
        <f>IF(Tabelle4[[#This Row],[Jahresbruttoentgelt inkl. AG Anteil   (ohne Personalnebenkosten wie BG / Fortbildung usw. ) ]]=0,0,Q102/F102*40)</f>
        <v>0</v>
      </c>
    </row>
    <row r="103" spans="2:18" s="35" customFormat="1">
      <c r="B103" s="134"/>
      <c r="C103" s="120"/>
      <c r="D103" s="120"/>
      <c r="E103" s="120"/>
      <c r="F103" s="135"/>
      <c r="G103" s="12">
        <f t="shared" ref="G103:G106" si="18">F103*13/3</f>
        <v>0</v>
      </c>
      <c r="H103" s="12">
        <f t="shared" ref="H103:H106" si="19">F103/40</f>
        <v>0</v>
      </c>
      <c r="I103" s="128"/>
      <c r="J103" s="128"/>
      <c r="K103" s="128"/>
      <c r="L103" s="128"/>
      <c r="M103" s="128"/>
      <c r="N103" s="128"/>
      <c r="O103" s="13">
        <f t="shared" si="11"/>
        <v>0</v>
      </c>
      <c r="P103" s="128"/>
      <c r="Q103" s="26">
        <f>(I103*12+J103*12+K103*12+L103+M103*12+N103*12)*(1+$P$18)+Tabelle4[[#This Row],[ggf. Steuer und SV freie Zuschläge monatlich ]]*12</f>
        <v>0</v>
      </c>
      <c r="R103" s="28">
        <f>IF(Tabelle4[[#This Row],[Jahresbruttoentgelt inkl. AG Anteil   (ohne Personalnebenkosten wie BG / Fortbildung usw. ) ]]=0,0,Q103/F103*40)</f>
        <v>0</v>
      </c>
    </row>
    <row r="104" spans="2:18" s="35" customFormat="1">
      <c r="B104" s="134"/>
      <c r="C104" s="120"/>
      <c r="D104" s="120"/>
      <c r="E104" s="120"/>
      <c r="F104" s="135"/>
      <c r="G104" s="12">
        <f t="shared" si="18"/>
        <v>0</v>
      </c>
      <c r="H104" s="12">
        <f t="shared" si="19"/>
        <v>0</v>
      </c>
      <c r="I104" s="128"/>
      <c r="J104" s="128"/>
      <c r="K104" s="128"/>
      <c r="L104" s="128"/>
      <c r="M104" s="128"/>
      <c r="N104" s="128"/>
      <c r="O104" s="13">
        <f t="shared" si="11"/>
        <v>0</v>
      </c>
      <c r="P104" s="128"/>
      <c r="Q104" s="26">
        <f>(I104*12+J104*12+K104*12+L104+M104*12+N104*12)*(1+$P$18)+Tabelle4[[#This Row],[ggf. Steuer und SV freie Zuschläge monatlich ]]*12</f>
        <v>0</v>
      </c>
      <c r="R104" s="28">
        <f>IF(Tabelle4[[#This Row],[Jahresbruttoentgelt inkl. AG Anteil   (ohne Personalnebenkosten wie BG / Fortbildung usw. ) ]]=0,0,Q104/F104*40)</f>
        <v>0</v>
      </c>
    </row>
    <row r="105" spans="2:18" s="35" customFormat="1">
      <c r="B105" s="134"/>
      <c r="C105" s="120"/>
      <c r="D105" s="120"/>
      <c r="E105" s="120"/>
      <c r="F105" s="135"/>
      <c r="G105" s="12">
        <f t="shared" si="18"/>
        <v>0</v>
      </c>
      <c r="H105" s="12">
        <f t="shared" si="19"/>
        <v>0</v>
      </c>
      <c r="I105" s="128"/>
      <c r="J105" s="128"/>
      <c r="K105" s="128"/>
      <c r="L105" s="128"/>
      <c r="M105" s="128"/>
      <c r="N105" s="128"/>
      <c r="O105" s="13">
        <f t="shared" si="11"/>
        <v>0</v>
      </c>
      <c r="P105" s="147"/>
      <c r="Q105" s="26">
        <f>(I105*12+J105*12+K105*12+L105+M105*12+N105*12)*(1+$P$18)+Tabelle4[[#This Row],[ggf. Steuer und SV freie Zuschläge monatlich ]]*12</f>
        <v>0</v>
      </c>
      <c r="R105" s="28">
        <f>IF(Tabelle4[[#This Row],[Jahresbruttoentgelt inkl. AG Anteil   (ohne Personalnebenkosten wie BG / Fortbildung usw. ) ]]=0,0,Q105/F105*40)</f>
        <v>0</v>
      </c>
    </row>
    <row r="106" spans="2:18" s="35" customFormat="1">
      <c r="B106" s="134"/>
      <c r="C106" s="120"/>
      <c r="D106" s="120"/>
      <c r="E106" s="120"/>
      <c r="F106" s="135"/>
      <c r="G106" s="12">
        <f t="shared" si="18"/>
        <v>0</v>
      </c>
      <c r="H106" s="12">
        <f t="shared" si="19"/>
        <v>0</v>
      </c>
      <c r="I106" s="128"/>
      <c r="J106" s="128"/>
      <c r="K106" s="128"/>
      <c r="L106" s="128"/>
      <c r="M106" s="128"/>
      <c r="N106" s="128"/>
      <c r="O106" s="29">
        <f t="shared" si="11"/>
        <v>0</v>
      </c>
      <c r="P106" s="148"/>
      <c r="Q106" s="26">
        <f>(I106*12+J106*12+K106*12+L106+M106*12+N106*12)*(1+$P$18)+Tabelle4[[#This Row],[ggf. Steuer und SV freie Zuschläge monatlich ]]*12</f>
        <v>0</v>
      </c>
      <c r="R106" s="28">
        <f>IF(Tabelle4[[#This Row],[Jahresbruttoentgelt inkl. AG Anteil   (ohne Personalnebenkosten wie BG / Fortbildung usw. ) ]]=0,0,Q106/F106*40)</f>
        <v>0</v>
      </c>
    </row>
    <row r="107" spans="2:18" s="35" customFormat="1">
      <c r="B107" s="70" t="s">
        <v>64</v>
      </c>
      <c r="C107" s="70"/>
      <c r="D107" s="70"/>
      <c r="E107" s="70"/>
      <c r="F107" s="94">
        <f>SUBTOTAL(109,Tabelle4[wöchentl Arbeits zeit / Std ])</f>
        <v>0</v>
      </c>
      <c r="G107" s="31"/>
      <c r="H107" s="30">
        <f>SUBTOTAL(109,Tabelle4[Stellen Anteil VZÄ (Basis     40 Std)  ])</f>
        <v>0</v>
      </c>
      <c r="I107" s="31" t="s">
        <v>63</v>
      </c>
      <c r="J107" s="31"/>
      <c r="K107" s="31"/>
      <c r="L107" s="31"/>
      <c r="M107" s="31"/>
      <c r="N107" s="31"/>
      <c r="O107" s="81">
        <f>IF(SUM(Tabelle4[Stundenlohn  AN Brutto     Arbeitszeit normiert    (ohne variable Zuschläge) nachrichtlich    ])=0,0,SUMPRODUCT(Tabelle4[Stellen Anteil VZÄ (Basis     40 Std)  ],Tabelle4[Stundenlohn  AN Brutto     Arbeitszeit normiert    (ohne variable Zuschläge) nachrichtlich    ])/SUM(Tabelle4[Stellen Anteil VZÄ (Basis     40 Std)  ]))</f>
        <v>0</v>
      </c>
      <c r="P107" s="33"/>
      <c r="Q107" s="34">
        <f>SUBTOTAL(109,Tabelle4[Jahresbruttoentgelt inkl. AG Anteil   (ohne Personalnebenkosten wie BG / Fortbildung usw. ) ])</f>
        <v>0</v>
      </c>
      <c r="R107" s="32"/>
    </row>
    <row r="108" spans="2:18" s="35" customFormat="1" ht="17.25" customHeight="1">
      <c r="B108" s="103"/>
      <c r="C108" s="103"/>
      <c r="D108" s="103"/>
      <c r="E108" s="103"/>
      <c r="F108" s="104"/>
      <c r="G108" s="22"/>
      <c r="H108" s="23"/>
      <c r="I108" s="22"/>
      <c r="J108" s="22"/>
      <c r="K108" s="22"/>
      <c r="L108" s="22"/>
      <c r="M108" s="22"/>
      <c r="N108" s="22"/>
      <c r="O108" s="105"/>
      <c r="P108" s="60"/>
      <c r="Q108" s="25"/>
      <c r="R108" s="22"/>
    </row>
    <row r="109" spans="2:18" s="35" customFormat="1" ht="16.5" customHeight="1">
      <c r="B109"/>
      <c r="C109" s="2" t="s">
        <v>66</v>
      </c>
      <c r="D109"/>
      <c r="E109"/>
      <c r="F109"/>
      <c r="G109"/>
      <c r="H109"/>
      <c r="I109"/>
      <c r="J109"/>
      <c r="K109"/>
      <c r="L109"/>
      <c r="M109"/>
      <c r="N109"/>
      <c r="O109"/>
      <c r="P109"/>
      <c r="Q109"/>
      <c r="R109"/>
    </row>
    <row r="110" spans="2:18" s="35" customFormat="1" ht="17.25" customHeight="1">
      <c r="B110" s="140"/>
      <c r="C110" s="149"/>
      <c r="D110" s="140"/>
      <c r="E110" s="140" t="s">
        <v>66</v>
      </c>
      <c r="F110" s="150"/>
      <c r="G110" s="12">
        <f>F110*13/3</f>
        <v>0</v>
      </c>
      <c r="H110" s="12">
        <f>F110/40</f>
        <v>0</v>
      </c>
      <c r="I110" s="142"/>
      <c r="J110" s="142"/>
      <c r="K110" s="142"/>
      <c r="L110" s="142"/>
      <c r="M110" s="142"/>
      <c r="N110" s="142"/>
      <c r="O110" s="65">
        <f>IF(G110=0,0,(I110+J110+K110+M110+(L110/12))/G110)</f>
        <v>0</v>
      </c>
      <c r="P110" s="142"/>
      <c r="Q110" s="37">
        <f>(I110*12+J110*12+K110*12+L110+M110*12+N110*12)*(1+$P$18)+P110*12</f>
        <v>0</v>
      </c>
      <c r="R110" s="13">
        <f>IF(Tabelle515[[#This Row],[Jahresbruttoentgelt inkl. AG Anteil   (ohne Personalnebenkosten wie BG / Fortbildung usw. ) ]]=0,0,Q110/F110*40)</f>
        <v>0</v>
      </c>
    </row>
    <row r="111" spans="2:18" s="35" customFormat="1">
      <c r="B111" s="140"/>
      <c r="C111" s="149"/>
      <c r="D111" s="140"/>
      <c r="E111" s="140" t="s">
        <v>66</v>
      </c>
      <c r="F111" s="150"/>
      <c r="G111" s="12">
        <f>F111*13/3</f>
        <v>0</v>
      </c>
      <c r="H111" s="12">
        <f>F111/40</f>
        <v>0</v>
      </c>
      <c r="I111" s="142"/>
      <c r="J111" s="142"/>
      <c r="K111" s="142"/>
      <c r="L111" s="142"/>
      <c r="M111" s="142"/>
      <c r="N111" s="142"/>
      <c r="O111" s="65">
        <f>IF(G111=0,0,(I111+J111+K111+M111+(L111/12))/G111)</f>
        <v>0</v>
      </c>
      <c r="P111" s="142"/>
      <c r="Q111" s="26">
        <f>(I111*12+J111*12+K111*12+L111+M111*12+N111*12)*(1+$P$18)+P111*12</f>
        <v>0</v>
      </c>
      <c r="R111" s="13">
        <f>IF(Tabelle515[[#This Row],[Jahresbruttoentgelt inkl. AG Anteil   (ohne Personalnebenkosten wie BG / Fortbildung usw. ) ]]=0,0,Q111/F111*40)</f>
        <v>0</v>
      </c>
    </row>
    <row r="112" spans="2:18" s="35" customFormat="1">
      <c r="B112" s="140"/>
      <c r="C112" s="149"/>
      <c r="D112" s="140"/>
      <c r="E112" s="140"/>
      <c r="F112" s="150"/>
      <c r="G112" s="12">
        <f>F112*13/3</f>
        <v>0</v>
      </c>
      <c r="H112" s="12">
        <f>F112/40</f>
        <v>0</v>
      </c>
      <c r="I112" s="142"/>
      <c r="J112" s="142"/>
      <c r="K112" s="142"/>
      <c r="L112" s="142"/>
      <c r="M112" s="142"/>
      <c r="N112" s="142"/>
      <c r="O112" s="65">
        <f>IF(G112=0,0,(I112+J112+K112+M112+(L112/12))/G112)</f>
        <v>0</v>
      </c>
      <c r="P112" s="142"/>
      <c r="Q112" s="26">
        <f>(I112*12+J112*12+K112*12+L112+M112*12+N112*12)*(1+$P$18)+P112*12</f>
        <v>0</v>
      </c>
      <c r="R112" s="13">
        <f>IF(Tabelle515[[#This Row],[Jahresbruttoentgelt inkl. AG Anteil   (ohne Personalnebenkosten wie BG / Fortbildung usw. ) ]]=0,0,Q112/F112*40)</f>
        <v>0</v>
      </c>
    </row>
    <row r="113" spans="2:18" s="35" customFormat="1">
      <c r="B113" s="69" t="s">
        <v>39</v>
      </c>
      <c r="C113" s="69"/>
      <c r="D113" s="69"/>
      <c r="E113" s="69"/>
      <c r="F113" s="95">
        <f>SUBTOTAL(109,Tabelle515[wöchentl Arbeits zeit / Std ])</f>
        <v>0</v>
      </c>
      <c r="G113" s="66"/>
      <c r="H113" s="67">
        <f>SUBTOTAL(109,Tabelle515[Stellen Anteil VZÄ (Basis     40 Std)  ])</f>
        <v>0</v>
      </c>
      <c r="I113" s="66"/>
      <c r="J113" s="66"/>
      <c r="K113" s="66"/>
      <c r="L113" s="66"/>
      <c r="M113" s="66"/>
      <c r="N113" s="66"/>
      <c r="O113" s="82">
        <f>IF(SUM(Tabelle515[Stundenlohn  AN Brutto     Arbeitszeit normiert    (ohne variable Zuschläge) nachrichtlich    ])=0,0,SUMPRODUCT(Tabelle515[Stellen Anteil VZÄ (Basis     40 Std)  ],Tabelle515[Stundenlohn  AN Brutto     Arbeitszeit normiert    (ohne variable Zuschläge) nachrichtlich    ])/SUM(Tabelle515[Stellen Anteil VZÄ (Basis     40 Std)  ]))</f>
        <v>0</v>
      </c>
      <c r="P113" s="66"/>
      <c r="Q113" s="68">
        <f>SUBTOTAL(109,Tabelle515[Jahresbruttoentgelt inkl. AG Anteil   (ohne Personalnebenkosten wie BG / Fortbildung usw. ) ])</f>
        <v>0</v>
      </c>
      <c r="R113" s="66"/>
    </row>
    <row r="114" spans="2:18" s="35" customFormat="1" ht="16.5" customHeight="1">
      <c r="B114" s="89"/>
      <c r="C114" s="89"/>
      <c r="D114" s="89"/>
      <c r="E114" s="89"/>
      <c r="F114" s="113"/>
      <c r="G114" s="22"/>
      <c r="H114" s="23"/>
      <c r="I114" s="22"/>
      <c r="J114" s="22"/>
      <c r="K114" s="22"/>
      <c r="L114" s="22"/>
      <c r="M114" s="22"/>
      <c r="N114" s="22"/>
      <c r="O114" s="105"/>
      <c r="P114" s="22"/>
      <c r="Q114" s="25"/>
      <c r="R114" s="22"/>
    </row>
    <row r="115" spans="2:18" s="35" customFormat="1" ht="21" customHeight="1">
      <c r="B115"/>
      <c r="C115" s="2" t="s">
        <v>65</v>
      </c>
      <c r="D115"/>
      <c r="E115"/>
      <c r="F115"/>
      <c r="G115"/>
      <c r="H115"/>
      <c r="I115"/>
      <c r="J115"/>
      <c r="K115"/>
      <c r="L115"/>
      <c r="M115"/>
      <c r="N115"/>
      <c r="O115"/>
      <c r="P115"/>
      <c r="Q115"/>
      <c r="R115"/>
    </row>
    <row r="116" spans="2:18" ht="17.25" customHeight="1">
      <c r="B116" s="143"/>
      <c r="C116" s="149"/>
      <c r="D116" s="140"/>
      <c r="E116" s="140" t="s">
        <v>65</v>
      </c>
      <c r="F116" s="146"/>
      <c r="G116" s="61">
        <f>F116*13/3</f>
        <v>0</v>
      </c>
      <c r="H116" s="61">
        <f>F116/40</f>
        <v>0</v>
      </c>
      <c r="I116" s="142"/>
      <c r="J116" s="142"/>
      <c r="K116" s="142"/>
      <c r="L116" s="142"/>
      <c r="M116" s="142"/>
      <c r="N116" s="142"/>
      <c r="O116" s="62">
        <f>IF(G116=0,0,(I116+J116+K116+M116+(L116/12))/G116)</f>
        <v>0</v>
      </c>
      <c r="P116" s="142"/>
      <c r="Q116" s="63">
        <f>(I116*12+J116*12+K116*12+L116+M116*12+N116*12)*(1+$P$18)+P116*12</f>
        <v>0</v>
      </c>
      <c r="R116" s="64">
        <f>IF(Tabelle913[[#This Row],[Jahresbruttoentgelt inkl. AG Anteil   (ohne Personalnebenkosten wie BG / Fortbildung usw. ) ]]=0,0,Q116/F116*40)</f>
        <v>0</v>
      </c>
    </row>
    <row r="117" spans="2:18">
      <c r="B117" s="144"/>
      <c r="C117" s="139"/>
      <c r="D117" s="138"/>
      <c r="E117" s="138"/>
      <c r="F117" s="146"/>
      <c r="G117" s="12">
        <f>F117*13/3</f>
        <v>0</v>
      </c>
      <c r="H117" s="12">
        <f>F117/40</f>
        <v>0</v>
      </c>
      <c r="I117" s="142"/>
      <c r="J117" s="142"/>
      <c r="K117" s="142"/>
      <c r="L117" s="142"/>
      <c r="M117" s="142"/>
      <c r="N117" s="142"/>
      <c r="O117" s="65">
        <f>IF(G117=0,0,(I117+J117+K117+M117+(L117/12))/G117)</f>
        <v>0</v>
      </c>
      <c r="P117" s="142"/>
      <c r="Q117" s="26">
        <f>(I117*12+J117*12+K117*12+L117+M117*12+N117*12)*(1+$P$18)+P117*12</f>
        <v>0</v>
      </c>
      <c r="R117" s="13">
        <f>IF(Tabelle913[[#This Row],[Jahresbruttoentgelt inkl. AG Anteil   (ohne Personalnebenkosten wie BG / Fortbildung usw. ) ]]=0,0,Q117/F117*40)</f>
        <v>0</v>
      </c>
    </row>
    <row r="118" spans="2:18" ht="14.25" customHeight="1">
      <c r="B118" s="144"/>
      <c r="C118" s="139"/>
      <c r="D118" s="138"/>
      <c r="E118" s="138"/>
      <c r="F118" s="146"/>
      <c r="G118" s="12">
        <f>F118*13/3</f>
        <v>0</v>
      </c>
      <c r="H118" s="12">
        <f>F118/40</f>
        <v>0</v>
      </c>
      <c r="I118" s="142"/>
      <c r="J118" s="142"/>
      <c r="K118" s="142"/>
      <c r="L118" s="142"/>
      <c r="M118" s="142"/>
      <c r="N118" s="142"/>
      <c r="O118" s="62">
        <f>IF(G118=0,0,(I118+J118+K118+M118+(L118/12))/G118)</f>
        <v>0</v>
      </c>
      <c r="P118" s="142"/>
      <c r="Q118" s="63">
        <f>(I118*12+J118*12+K118*12+L118+M118*12+N118*12)*(1+$P$18)+P118*12</f>
        <v>0</v>
      </c>
      <c r="R118" s="64">
        <f>IF(Tabelle913[[#This Row],[Jahresbruttoentgelt inkl. AG Anteil   (ohne Personalnebenkosten wie BG / Fortbildung usw. ) ]]=0,0,Q118/F118*40)</f>
        <v>0</v>
      </c>
    </row>
    <row r="119" spans="2:18">
      <c r="B119" s="69" t="s">
        <v>39</v>
      </c>
      <c r="C119" s="69"/>
      <c r="D119" s="69"/>
      <c r="E119" s="69"/>
      <c r="F119" s="96">
        <f>SUBTOTAL(109,Tabelle913[wöchentl Arbeits zeit / Std ])</f>
        <v>0</v>
      </c>
      <c r="G119" s="66"/>
      <c r="H119" s="67">
        <f>SUBTOTAL(109,Tabelle913[Stellen Anteil VZÄ (Basis     40 Std)  ])</f>
        <v>0</v>
      </c>
      <c r="I119" s="66"/>
      <c r="J119" s="66"/>
      <c r="K119" s="66"/>
      <c r="L119" s="66"/>
      <c r="M119" s="66"/>
      <c r="N119" s="66"/>
      <c r="O119" s="82">
        <f>IF(SUM(Tabelle913[Stundenlohn  AN Brutto     Arbeitszeit normiert    (ohne variable Zuschläge) nachrichtlich    ])=0,0,SUMPRODUCT(Tabelle913[Stellen Anteil VZÄ (Basis     40 Std)  ],Tabelle913[Stundenlohn  AN Brutto     Arbeitszeit normiert    (ohne variable Zuschläge) nachrichtlich    ])/SUM(Tabelle913[Stellen Anteil VZÄ (Basis     40 Std)  ]))</f>
        <v>0</v>
      </c>
      <c r="P119" s="66"/>
      <c r="Q119" s="68">
        <f>SUBTOTAL(109,Tabelle913[Jahresbruttoentgelt inkl. AG Anteil   (ohne Personalnebenkosten wie BG / Fortbildung usw. ) ])</f>
        <v>0</v>
      </c>
      <c r="R119" s="66"/>
    </row>
    <row r="120" spans="2:18" ht="17.25" customHeight="1"/>
    <row r="121" spans="2:18" ht="15.75" customHeight="1">
      <c r="B121" s="84" t="s">
        <v>68</v>
      </c>
      <c r="C121" s="84"/>
      <c r="D121" s="84"/>
      <c r="E121" s="84"/>
      <c r="F121" s="84"/>
      <c r="G121" s="85"/>
      <c r="H121" s="77">
        <f>Tabelle4[[#Totals],[Stellen Anteil VZÄ (Basis     40 Std)  ]]+Tabelle515[[#Totals],[Stellen Anteil VZÄ (Basis     40 Std)  ]]+Tabelle913[[#Totals],[Stellen Anteil VZÄ (Basis     40 Std)  ]]</f>
        <v>0</v>
      </c>
      <c r="I121" s="86" t="s">
        <v>63</v>
      </c>
      <c r="J121" s="87"/>
      <c r="K121" s="87"/>
      <c r="L121" s="87"/>
      <c r="M121" s="87"/>
      <c r="N121" s="87"/>
      <c r="O121" s="88">
        <f>IF(H121=0,0,((Tabelle4[[#Totals],[Stellen Anteil VZÄ (Basis     40 Std)  ]]*Tabelle4[[#Totals],[Stundenlohn  AN Brutto     Arbeitszeit normiert    (ohne variable Zuschläge) nachrichtlich    ]])+(Tabelle515[[#Totals],[Stellen Anteil VZÄ (Basis     40 Std)  ]]*Tabelle515[[#Totals],[Stundenlohn  AN Brutto     Arbeitszeit normiert    (ohne variable Zuschläge) nachrichtlich    ]])+(Tabelle913[[#Totals],[Stellen Anteil VZÄ (Basis     40 Std)  ]]*Tabelle913[[#Totals],[Stundenlohn  AN Brutto     Arbeitszeit normiert    (ohne variable Zuschläge) nachrichtlich    ]]))/H121)</f>
        <v>0</v>
      </c>
    </row>
    <row r="122" spans="2:18" ht="15.75" customHeight="1"/>
    <row r="123" spans="2:18" ht="18.75" customHeight="1">
      <c r="C123" s="2" t="s">
        <v>80</v>
      </c>
    </row>
    <row r="124" spans="2:18" ht="69.75" customHeight="1">
      <c r="F124" s="100" t="s">
        <v>72</v>
      </c>
      <c r="G124" s="92"/>
      <c r="H124" s="100" t="s">
        <v>71</v>
      </c>
      <c r="I124" s="92"/>
      <c r="J124" s="92"/>
      <c r="K124" s="92"/>
      <c r="L124" s="92"/>
      <c r="M124" s="92"/>
      <c r="N124" s="92"/>
      <c r="O124" s="92"/>
      <c r="P124" s="92"/>
      <c r="Q124" s="100" t="s">
        <v>74</v>
      </c>
      <c r="R124" s="100" t="s">
        <v>75</v>
      </c>
    </row>
    <row r="125" spans="2:18" ht="21" customHeight="1">
      <c r="C125" s="161" t="s">
        <v>79</v>
      </c>
      <c r="D125" s="162"/>
      <c r="E125" s="163"/>
      <c r="F125" s="93">
        <f>Tabelle3[[#Totals],[wöchentl Arbeits zeit / Std ]]+Tabelle4[[#Totals],[wöchentl Arbeits zeit / Std ]]</f>
        <v>0</v>
      </c>
      <c r="G125" s="45"/>
      <c r="H125" s="99">
        <f>Tabelle3[[#Totals],[Stellen Anteil VZÄ (Basis     40 Std)  ]]+Tabelle4[[#Totals],[Stellen Anteil VZÄ (Basis     40 Std)  ]]</f>
        <v>0</v>
      </c>
      <c r="I125" s="170"/>
      <c r="J125" s="171"/>
      <c r="K125" s="171"/>
      <c r="L125" s="171"/>
      <c r="M125" s="171"/>
      <c r="N125" s="171"/>
      <c r="O125" s="171"/>
      <c r="P125" s="172"/>
      <c r="Q125" s="26">
        <f>Tabelle3[[#Totals],[Jahresbruttoentgelt inkl. AG Anteil   (ohne Personalnebenkosten wie BG / Fortbildung usw. ) ]]+Tabelle4[[#Totals],[Jahresbruttoentgelt inkl. AG Anteil   (ohne Personalnebenkosten wie BG / Fortbildung usw. ) ]]</f>
        <v>0</v>
      </c>
      <c r="R125" s="26">
        <f>IF(H125=0,0,Q125/H125)</f>
        <v>0</v>
      </c>
    </row>
    <row r="126" spans="2:18" ht="15.75" customHeight="1">
      <c r="C126" s="161" t="s">
        <v>66</v>
      </c>
      <c r="D126" s="162"/>
      <c r="E126" s="163"/>
      <c r="F126" s="93">
        <f>Tabelle5[[#Totals],[wöchentl Arbeits zeit / Std ]]+Tabelle515[[#Totals],[wöchentl Arbeits zeit / Std ]]</f>
        <v>0</v>
      </c>
      <c r="G126" s="45"/>
      <c r="H126" s="99">
        <f>Tabelle5[[#Totals],[Stellen Anteil VZÄ (Basis     40 Std)  ]]+Tabelle515[[#Totals],[Stellen Anteil VZÄ (Basis     40 Std)  ]]</f>
        <v>0</v>
      </c>
      <c r="I126" s="170"/>
      <c r="J126" s="171"/>
      <c r="K126" s="171"/>
      <c r="L126" s="171"/>
      <c r="M126" s="171"/>
      <c r="N126" s="171"/>
      <c r="O126" s="171"/>
      <c r="P126" s="172"/>
      <c r="Q126" s="26">
        <f>Tabelle5[[#Totals],[Jahresbruttoentgelt inkl. AG Anteil   (ohne Personalnebenkosten wie BG / Fortbildung usw. ) ]]+Tabelle515[[#Totals],[Jahresbruttoentgelt inkl. AG Anteil   (ohne Personalnebenkosten wie BG / Fortbildung usw. ) ]]</f>
        <v>0</v>
      </c>
      <c r="R126" s="26">
        <f t="shared" ref="R126:R127" si="20">IF(H126=0,0,Q126/H126)</f>
        <v>0</v>
      </c>
    </row>
    <row r="127" spans="2:18" ht="15.75" customHeight="1">
      <c r="C127" s="161" t="s">
        <v>69</v>
      </c>
      <c r="D127" s="162"/>
      <c r="E127" s="163"/>
      <c r="F127" s="93">
        <f>Tabelle9[[#Totals],[wöchentl Arbeits zeit / Std ]]+Tabelle913[[#Totals],[wöchentl Arbeits zeit / Std ]]</f>
        <v>0</v>
      </c>
      <c r="G127" s="45"/>
      <c r="H127" s="99">
        <f>Tabelle9[[#Totals],[Stellen Anteil VZÄ (Basis     40 Std)  ]]+Tabelle913[[#Totals],[Stellen Anteil VZÄ (Basis     40 Std)  ]]</f>
        <v>0</v>
      </c>
      <c r="I127" s="170"/>
      <c r="J127" s="171"/>
      <c r="K127" s="171"/>
      <c r="L127" s="171"/>
      <c r="M127" s="171"/>
      <c r="N127" s="171"/>
      <c r="O127" s="171"/>
      <c r="P127" s="172"/>
      <c r="Q127" s="26">
        <f>Tabelle9[[#Totals],[Jahresbruttoentgelt inkl. AG Anteil   (ohne Personalnebenkosten wie BG / Fortbildung usw. ) ]]+Tabelle913[[#Totals],[Jahresbruttoentgelt inkl. AG Anteil   (ohne Personalnebenkosten wie BG / Fortbildung usw. ) ]]</f>
        <v>0</v>
      </c>
      <c r="R127" s="26">
        <f t="shared" si="20"/>
        <v>0</v>
      </c>
    </row>
    <row r="128" spans="2:18">
      <c r="B128" s="22"/>
      <c r="C128" s="22"/>
      <c r="D128" s="22"/>
      <c r="E128" s="22"/>
      <c r="F128" s="36"/>
      <c r="G128" s="23"/>
      <c r="H128" s="23"/>
      <c r="I128" s="24"/>
      <c r="J128" s="24"/>
      <c r="K128" s="24"/>
      <c r="L128" s="24"/>
      <c r="M128" s="24"/>
      <c r="N128" s="24"/>
      <c r="O128" s="24"/>
      <c r="P128" s="25"/>
      <c r="Q128" s="24"/>
    </row>
    <row r="129" spans="2:18" ht="21.75" customHeight="1">
      <c r="B129" s="181" t="s">
        <v>29</v>
      </c>
      <c r="C129" s="181"/>
      <c r="D129" s="181"/>
      <c r="E129" s="181"/>
      <c r="F129" s="181"/>
      <c r="G129" s="181"/>
      <c r="H129" s="181"/>
      <c r="I129" s="181"/>
      <c r="J129" s="181"/>
      <c r="K129" s="181"/>
      <c r="L129" s="181"/>
      <c r="M129" s="181"/>
      <c r="N129" s="181"/>
      <c r="O129" s="181"/>
      <c r="P129" s="25"/>
      <c r="Q129" s="24"/>
    </row>
    <row r="130" spans="2:18" ht="140">
      <c r="B130" s="54" t="s">
        <v>9</v>
      </c>
      <c r="C130" s="55" t="s">
        <v>10</v>
      </c>
      <c r="D130" s="56" t="s">
        <v>15</v>
      </c>
      <c r="E130" s="56" t="s">
        <v>60</v>
      </c>
      <c r="F130" s="56" t="s">
        <v>21</v>
      </c>
      <c r="G130" s="55" t="s">
        <v>22</v>
      </c>
      <c r="H130" s="56" t="s">
        <v>16</v>
      </c>
      <c r="I130" s="56" t="s">
        <v>42</v>
      </c>
      <c r="J130" s="56" t="s">
        <v>43</v>
      </c>
      <c r="K130" s="55" t="s">
        <v>55</v>
      </c>
      <c r="L130" s="55" t="s">
        <v>52</v>
      </c>
      <c r="M130" s="55" t="s">
        <v>53</v>
      </c>
      <c r="N130" s="56" t="s">
        <v>54</v>
      </c>
      <c r="O130" s="56" t="s">
        <v>58</v>
      </c>
      <c r="P130" s="56" t="s">
        <v>28</v>
      </c>
      <c r="Q130" s="56" t="s">
        <v>17</v>
      </c>
      <c r="R130" s="57" t="s">
        <v>24</v>
      </c>
    </row>
    <row r="131" spans="2:18">
      <c r="B131" s="134"/>
      <c r="C131" s="120"/>
      <c r="D131" s="120"/>
      <c r="E131" s="120" t="s">
        <v>37</v>
      </c>
      <c r="F131" s="150"/>
      <c r="G131" s="12">
        <f>F131*13/3</f>
        <v>0</v>
      </c>
      <c r="H131" s="12">
        <f>F131/40</f>
        <v>0</v>
      </c>
      <c r="I131" s="128"/>
      <c r="J131" s="128"/>
      <c r="K131" s="128"/>
      <c r="L131" s="128"/>
      <c r="M131" s="128"/>
      <c r="N131" s="128"/>
      <c r="O131" s="13">
        <f t="shared" ref="O131:O136" si="21">IF(G131=0,0,(I131+J131+K131+M131+(L131/12))/G131)</f>
        <v>0</v>
      </c>
      <c r="P131" s="128"/>
      <c r="Q131" s="26">
        <f>(I131*12+J131*12+K131*12+L131+M131*12+N131*12)*(1+$P$18)+Tabelle58[[#This Row],[ggf. Steuer und SV freie Zuschläge monatlich ]]*12</f>
        <v>0</v>
      </c>
      <c r="R131" s="28">
        <f>IF(Tabelle58[[#This Row],[Jahresbruttoentgelt inkl. AG Anteil   (ohne Personalnebenkosten wie BG / Fortbildung usw. ) ]]=0,0,Q131/F131*40)</f>
        <v>0</v>
      </c>
    </row>
    <row r="132" spans="2:18" ht="17.25" customHeight="1">
      <c r="B132" s="134"/>
      <c r="C132" s="120"/>
      <c r="D132" s="120"/>
      <c r="E132" s="120" t="s">
        <v>81</v>
      </c>
      <c r="F132" s="150"/>
      <c r="G132" s="12">
        <f t="shared" ref="G132:G136" si="22">F132*13/3</f>
        <v>0</v>
      </c>
      <c r="H132" s="12">
        <f t="shared" ref="H132:H136" si="23">F132/40</f>
        <v>0</v>
      </c>
      <c r="I132" s="128"/>
      <c r="J132" s="128"/>
      <c r="K132" s="128"/>
      <c r="L132" s="128"/>
      <c r="M132" s="128"/>
      <c r="N132" s="128"/>
      <c r="O132" s="13">
        <f t="shared" si="21"/>
        <v>0</v>
      </c>
      <c r="P132" s="128"/>
      <c r="Q132" s="26">
        <f>(I132*12+J132*12+K132*12+L132+M132*12+N132*12)*(1+$P$18)+Tabelle58[[#This Row],[ggf. Steuer und SV freie Zuschläge monatlich ]]*12</f>
        <v>0</v>
      </c>
      <c r="R132" s="28">
        <f>IF(Tabelle58[[#This Row],[Jahresbruttoentgelt inkl. AG Anteil   (ohne Personalnebenkosten wie BG / Fortbildung usw. ) ]]=0,0,Q132/F132*40)</f>
        <v>0</v>
      </c>
    </row>
    <row r="133" spans="2:18">
      <c r="B133" s="134"/>
      <c r="C133" s="120"/>
      <c r="D133" s="120"/>
      <c r="E133" s="120" t="s">
        <v>38</v>
      </c>
      <c r="F133" s="150"/>
      <c r="G133" s="12">
        <f>F133*13/3</f>
        <v>0</v>
      </c>
      <c r="H133" s="12">
        <f>F133/40</f>
        <v>0</v>
      </c>
      <c r="I133" s="128"/>
      <c r="J133" s="128"/>
      <c r="K133" s="128"/>
      <c r="L133" s="128"/>
      <c r="M133" s="128"/>
      <c r="N133" s="128"/>
      <c r="O133" s="13">
        <f t="shared" si="21"/>
        <v>0</v>
      </c>
      <c r="P133" s="128"/>
      <c r="Q133" s="26">
        <f>(I133*12+J133*12+K133*12+L133+M133*12+N133*12)*(1+$P$18)+Tabelle58[[#This Row],[ggf. Steuer und SV freie Zuschläge monatlich ]]*12</f>
        <v>0</v>
      </c>
      <c r="R133" s="28">
        <f>IF(Tabelle58[[#This Row],[Jahresbruttoentgelt inkl. AG Anteil   (ohne Personalnebenkosten wie BG / Fortbildung usw. ) ]]=0,0,Q133/F133*40)</f>
        <v>0</v>
      </c>
    </row>
    <row r="134" spans="2:18">
      <c r="B134" s="134"/>
      <c r="C134" s="120"/>
      <c r="D134" s="120"/>
      <c r="E134" s="120"/>
      <c r="F134" s="150"/>
      <c r="G134" s="12">
        <f>F134*13/3</f>
        <v>0</v>
      </c>
      <c r="H134" s="12">
        <f>F134/40</f>
        <v>0</v>
      </c>
      <c r="I134" s="128"/>
      <c r="J134" s="128"/>
      <c r="K134" s="128"/>
      <c r="L134" s="128"/>
      <c r="M134" s="128"/>
      <c r="N134" s="128"/>
      <c r="O134" s="13">
        <f t="shared" si="21"/>
        <v>0</v>
      </c>
      <c r="P134" s="128"/>
      <c r="Q134" s="26">
        <f>(I134*12+J134*12+K134*12+L134+M134*12+N134*12)*(1+$P$18)+Tabelle58[[#This Row],[ggf. Steuer und SV freie Zuschläge monatlich ]]*12</f>
        <v>0</v>
      </c>
      <c r="R134" s="28">
        <f>IF(Tabelle58[[#This Row],[Jahresbruttoentgelt inkl. AG Anteil   (ohne Personalnebenkosten wie BG / Fortbildung usw. ) ]]=0,0,Q134/F134*40)</f>
        <v>0</v>
      </c>
    </row>
    <row r="135" spans="2:18">
      <c r="B135" s="134"/>
      <c r="C135" s="120"/>
      <c r="D135" s="120"/>
      <c r="E135" s="120"/>
      <c r="F135" s="150"/>
      <c r="G135" s="12">
        <f t="shared" si="22"/>
        <v>0</v>
      </c>
      <c r="H135" s="12">
        <f t="shared" si="23"/>
        <v>0</v>
      </c>
      <c r="I135" s="128"/>
      <c r="J135" s="128"/>
      <c r="K135" s="128"/>
      <c r="L135" s="128"/>
      <c r="M135" s="128"/>
      <c r="N135" s="128"/>
      <c r="O135" s="13">
        <f t="shared" si="21"/>
        <v>0</v>
      </c>
      <c r="P135" s="128"/>
      <c r="Q135" s="26">
        <f>(I135*12+J135*12+K135*12+L135+M135*12+N135*12)*(1+$P$18)+Tabelle58[[#This Row],[ggf. Steuer und SV freie Zuschläge monatlich ]]*12</f>
        <v>0</v>
      </c>
      <c r="R135" s="28">
        <f>IF(Tabelle58[[#This Row],[Jahresbruttoentgelt inkl. AG Anteil   (ohne Personalnebenkosten wie BG / Fortbildung usw. ) ]]=0,0,Q135/F135*40)</f>
        <v>0</v>
      </c>
    </row>
    <row r="136" spans="2:18">
      <c r="B136" s="137"/>
      <c r="C136" s="125"/>
      <c r="D136" s="125"/>
      <c r="E136" s="125"/>
      <c r="F136" s="152"/>
      <c r="G136" s="30">
        <f t="shared" si="22"/>
        <v>0</v>
      </c>
      <c r="H136" s="30">
        <f t="shared" si="23"/>
        <v>0</v>
      </c>
      <c r="I136" s="130"/>
      <c r="J136" s="130"/>
      <c r="K136" s="130"/>
      <c r="L136" s="130"/>
      <c r="M136" s="130"/>
      <c r="N136" s="130"/>
      <c r="O136" s="13">
        <f t="shared" si="21"/>
        <v>0</v>
      </c>
      <c r="P136" s="130"/>
      <c r="Q136" s="26">
        <f>(I136*12+J136*12+K136*12+L136+M136*12+N136*12)*(1+$P$18)+Tabelle58[[#This Row],[ggf. Steuer und SV freie Zuschläge monatlich ]]*12</f>
        <v>0</v>
      </c>
      <c r="R136" s="29">
        <f>IF(Tabelle58[[#This Row],[Jahresbruttoentgelt inkl. AG Anteil   (ohne Personalnebenkosten wie BG / Fortbildung usw. ) ]]=0,0,Q136/F136*40)</f>
        <v>0</v>
      </c>
    </row>
    <row r="137" spans="2:18">
      <c r="B137" s="74" t="s">
        <v>39</v>
      </c>
      <c r="C137" s="31"/>
      <c r="D137" s="31"/>
      <c r="E137" s="31"/>
      <c r="F137" s="31"/>
      <c r="G137" s="31"/>
      <c r="H137" s="30">
        <f>SUBTOTAL(109,Tabelle58[Stellen Anteil VZÄ (Basis     40 Std)  ])</f>
        <v>0</v>
      </c>
      <c r="I137" s="31"/>
      <c r="J137" s="31"/>
      <c r="K137" s="31"/>
      <c r="L137" s="31"/>
      <c r="M137" s="31"/>
      <c r="N137" s="31"/>
      <c r="O137" s="31"/>
      <c r="P137" s="31"/>
      <c r="Q137" s="38">
        <f>SUBTOTAL(109,Tabelle58[Jahresbruttoentgelt inkl. AG Anteil   (ohne Personalnebenkosten wie BG / Fortbildung usw. ) ])</f>
        <v>0</v>
      </c>
      <c r="R137" s="32"/>
    </row>
    <row r="138" spans="2:18">
      <c r="B138" s="22"/>
      <c r="C138" s="22"/>
      <c r="D138" s="22"/>
      <c r="E138" s="22"/>
      <c r="F138" s="36"/>
      <c r="G138" s="23"/>
      <c r="H138" s="23"/>
      <c r="I138" s="24"/>
      <c r="J138" s="24"/>
      <c r="K138" s="24"/>
      <c r="L138" s="24"/>
      <c r="M138" s="24"/>
      <c r="N138" s="24"/>
      <c r="O138" s="24"/>
      <c r="P138" s="25"/>
      <c r="Q138" s="24"/>
    </row>
    <row r="139" spans="2:18">
      <c r="B139" s="181" t="s">
        <v>30</v>
      </c>
      <c r="C139" s="181"/>
      <c r="D139" s="181"/>
      <c r="E139" s="181"/>
      <c r="F139" s="181"/>
      <c r="G139" s="181"/>
      <c r="H139" s="181"/>
      <c r="I139" s="181"/>
      <c r="J139" s="181"/>
      <c r="K139" s="181"/>
      <c r="L139" s="181"/>
      <c r="M139" s="181"/>
      <c r="N139" s="181"/>
      <c r="O139" s="181"/>
      <c r="P139" s="25"/>
      <c r="Q139" s="24"/>
    </row>
    <row r="140" spans="2:18" ht="140">
      <c r="B140" s="54" t="s">
        <v>9</v>
      </c>
      <c r="C140" s="55" t="s">
        <v>10</v>
      </c>
      <c r="D140" s="56" t="s">
        <v>15</v>
      </c>
      <c r="E140" s="56" t="s">
        <v>61</v>
      </c>
      <c r="F140" s="56" t="s">
        <v>21</v>
      </c>
      <c r="G140" s="55" t="s">
        <v>22</v>
      </c>
      <c r="H140" s="56" t="s">
        <v>16</v>
      </c>
      <c r="I140" s="56" t="s">
        <v>42</v>
      </c>
      <c r="J140" s="56" t="s">
        <v>43</v>
      </c>
      <c r="K140" s="55" t="s">
        <v>55</v>
      </c>
      <c r="L140" s="55" t="s">
        <v>52</v>
      </c>
      <c r="M140" s="55" t="s">
        <v>53</v>
      </c>
      <c r="N140" s="56" t="s">
        <v>54</v>
      </c>
      <c r="O140" s="56" t="s">
        <v>59</v>
      </c>
      <c r="P140" s="56" t="s">
        <v>28</v>
      </c>
      <c r="Q140" s="56" t="s">
        <v>17</v>
      </c>
      <c r="R140" s="57" t="s">
        <v>24</v>
      </c>
    </row>
    <row r="141" spans="2:18">
      <c r="B141" s="153"/>
      <c r="C141" s="154"/>
      <c r="D141" s="155"/>
      <c r="E141" s="120" t="s">
        <v>31</v>
      </c>
      <c r="F141" s="156"/>
      <c r="G141" s="12">
        <f t="shared" ref="G141:G144" si="24">F141*13/3</f>
        <v>0</v>
      </c>
      <c r="H141" s="12">
        <f t="shared" ref="H141:H144" si="25">F141/40</f>
        <v>0</v>
      </c>
      <c r="I141" s="158"/>
      <c r="J141" s="158"/>
      <c r="K141" s="159"/>
      <c r="L141" s="159"/>
      <c r="M141" s="159"/>
      <c r="N141" s="158"/>
      <c r="O141" s="13">
        <f t="shared" ref="O141:O157" si="26">IF(G141=0,0,(I141/G141))</f>
        <v>0</v>
      </c>
      <c r="P141" s="158"/>
      <c r="Q141" s="37">
        <f>(I141*12+J141*12+K141*12+L141+M141*12+N141*12)*(1+$P$18)+Tabelle52[[#This Row],[ggf. Steuer und SV freie Zuschläge monatlich ]]*12</f>
        <v>0</v>
      </c>
      <c r="R141" s="101">
        <f>IF(Tabelle52[[#This Row],[Jahresbruttoentgelt inkl. AG Anteil   (ohne Personalnebenkosten wie BG / Fortbildung usw. ) ]]=0,0,Q141/F141*40)</f>
        <v>0</v>
      </c>
    </row>
    <row r="142" spans="2:18">
      <c r="B142" s="153"/>
      <c r="C142" s="154"/>
      <c r="D142" s="155"/>
      <c r="E142" s="120" t="s">
        <v>32</v>
      </c>
      <c r="F142" s="156"/>
      <c r="G142" s="12">
        <f t="shared" si="24"/>
        <v>0</v>
      </c>
      <c r="H142" s="12">
        <f t="shared" si="25"/>
        <v>0</v>
      </c>
      <c r="I142" s="158"/>
      <c r="J142" s="158"/>
      <c r="K142" s="159"/>
      <c r="L142" s="159"/>
      <c r="M142" s="159"/>
      <c r="N142" s="158"/>
      <c r="O142" s="13">
        <f t="shared" si="26"/>
        <v>0</v>
      </c>
      <c r="P142" s="158"/>
      <c r="Q142" s="37">
        <f>(I142*12+J142*12+K142*12+L142+M142*12+N142*12)*(1+$P$18)+Tabelle52[[#This Row],[ggf. Steuer und SV freie Zuschläge monatlich ]]*12</f>
        <v>0</v>
      </c>
      <c r="R142" s="101">
        <f>IF(Tabelle52[[#This Row],[Jahresbruttoentgelt inkl. AG Anteil   (ohne Personalnebenkosten wie BG / Fortbildung usw. ) ]]=0,0,Q142/F142*40)</f>
        <v>0</v>
      </c>
    </row>
    <row r="143" spans="2:18">
      <c r="B143" s="153"/>
      <c r="C143" s="154"/>
      <c r="D143" s="155"/>
      <c r="E143" s="120" t="s">
        <v>33</v>
      </c>
      <c r="F143" s="156"/>
      <c r="G143" s="12">
        <f t="shared" si="24"/>
        <v>0</v>
      </c>
      <c r="H143" s="12">
        <f t="shared" si="25"/>
        <v>0</v>
      </c>
      <c r="I143" s="158"/>
      <c r="J143" s="158"/>
      <c r="K143" s="159"/>
      <c r="L143" s="159"/>
      <c r="M143" s="159"/>
      <c r="N143" s="158"/>
      <c r="O143" s="13">
        <f t="shared" si="26"/>
        <v>0</v>
      </c>
      <c r="P143" s="158"/>
      <c r="Q143" s="37">
        <f>(I143*12+J143*12+K143*12+L143+M143*12+N143*12)*(1+$P$18)+Tabelle52[[#This Row],[ggf. Steuer und SV freie Zuschläge monatlich ]]*12</f>
        <v>0</v>
      </c>
      <c r="R143" s="101">
        <f>IF(Tabelle52[[#This Row],[Jahresbruttoentgelt inkl. AG Anteil   (ohne Personalnebenkosten wie BG / Fortbildung usw. ) ]]=0,0,Q143/F143*40)</f>
        <v>0</v>
      </c>
    </row>
    <row r="144" spans="2:18">
      <c r="B144" s="153"/>
      <c r="C144" s="154"/>
      <c r="D144" s="155"/>
      <c r="E144" s="125" t="s">
        <v>34</v>
      </c>
      <c r="F144" s="156"/>
      <c r="G144" s="12">
        <f t="shared" si="24"/>
        <v>0</v>
      </c>
      <c r="H144" s="12">
        <f t="shared" si="25"/>
        <v>0</v>
      </c>
      <c r="I144" s="158"/>
      <c r="J144" s="158"/>
      <c r="K144" s="159"/>
      <c r="L144" s="159"/>
      <c r="M144" s="159"/>
      <c r="N144" s="158"/>
      <c r="O144" s="13">
        <f t="shared" si="26"/>
        <v>0</v>
      </c>
      <c r="P144" s="158"/>
      <c r="Q144" s="37">
        <f>(I144*12+J144*12+K144*12+L144+M144*12+N144*12)*(1+$P$18)+Tabelle52[[#This Row],[ggf. Steuer und SV freie Zuschläge monatlich ]]*12</f>
        <v>0</v>
      </c>
      <c r="R144" s="101">
        <f>IF(Tabelle52[[#This Row],[Jahresbruttoentgelt inkl. AG Anteil   (ohne Personalnebenkosten wie BG / Fortbildung usw. ) ]]=0,0,Q144/F144*40)</f>
        <v>0</v>
      </c>
    </row>
    <row r="145" spans="2:18">
      <c r="B145" s="153"/>
      <c r="C145" s="154"/>
      <c r="D145" s="155"/>
      <c r="E145" s="155"/>
      <c r="F145" s="156"/>
      <c r="G145" s="12">
        <f t="shared" ref="G145:G153" si="27">F145*13/3</f>
        <v>0</v>
      </c>
      <c r="H145" s="12">
        <f t="shared" ref="H145:H153" si="28">F145/40</f>
        <v>0</v>
      </c>
      <c r="I145" s="158"/>
      <c r="J145" s="158"/>
      <c r="K145" s="159"/>
      <c r="L145" s="159"/>
      <c r="M145" s="159"/>
      <c r="N145" s="158"/>
      <c r="O145" s="13">
        <f t="shared" si="26"/>
        <v>0</v>
      </c>
      <c r="P145" s="158"/>
      <c r="Q145" s="37">
        <f>(I145*12+J145*12+K145*12+L145+M145*12+N145*12)*(1+$P$18)+Tabelle52[[#This Row],[ggf. Steuer und SV freie Zuschläge monatlich ]]*12</f>
        <v>0</v>
      </c>
      <c r="R145" s="101">
        <f>IF(Tabelle52[[#This Row],[Jahresbruttoentgelt inkl. AG Anteil   (ohne Personalnebenkosten wie BG / Fortbildung usw. ) ]]=0,0,Q145/F145*40)</f>
        <v>0</v>
      </c>
    </row>
    <row r="146" spans="2:18">
      <c r="B146" s="153"/>
      <c r="C146" s="154"/>
      <c r="D146" s="155"/>
      <c r="E146" s="155"/>
      <c r="F146" s="156"/>
      <c r="G146" s="12">
        <f t="shared" ref="G146:G150" si="29">F146*13/3</f>
        <v>0</v>
      </c>
      <c r="H146" s="12">
        <f t="shared" ref="H146:H150" si="30">F146/40</f>
        <v>0</v>
      </c>
      <c r="I146" s="158"/>
      <c r="J146" s="158"/>
      <c r="K146" s="159"/>
      <c r="L146" s="159"/>
      <c r="M146" s="159"/>
      <c r="N146" s="158"/>
      <c r="O146" s="13">
        <f t="shared" si="26"/>
        <v>0</v>
      </c>
      <c r="P146" s="158"/>
      <c r="Q146" s="37">
        <f>(I146*12+J146*12+K146*12+L146+M146*12+N146*12)*(1+$P$18)+Tabelle52[[#This Row],[ggf. Steuer und SV freie Zuschläge monatlich ]]*12</f>
        <v>0</v>
      </c>
      <c r="R146" s="101">
        <f>IF(Tabelle52[[#This Row],[Jahresbruttoentgelt inkl. AG Anteil   (ohne Personalnebenkosten wie BG / Fortbildung usw. ) ]]=0,0,Q146/F146*40)</f>
        <v>0</v>
      </c>
    </row>
    <row r="147" spans="2:18">
      <c r="B147" s="153"/>
      <c r="C147" s="154"/>
      <c r="D147" s="155"/>
      <c r="E147" s="155"/>
      <c r="F147" s="156"/>
      <c r="G147" s="12">
        <f t="shared" si="29"/>
        <v>0</v>
      </c>
      <c r="H147" s="12">
        <f t="shared" si="30"/>
        <v>0</v>
      </c>
      <c r="I147" s="158"/>
      <c r="J147" s="158"/>
      <c r="K147" s="159"/>
      <c r="L147" s="159"/>
      <c r="M147" s="159"/>
      <c r="N147" s="158"/>
      <c r="O147" s="13">
        <f t="shared" si="26"/>
        <v>0</v>
      </c>
      <c r="P147" s="158"/>
      <c r="Q147" s="37">
        <f>(I147*12+J147*12+K147*12+L147+M147*12+N147*12)*(1+$P$18)+Tabelle52[[#This Row],[ggf. Steuer und SV freie Zuschläge monatlich ]]*12</f>
        <v>0</v>
      </c>
      <c r="R147" s="101">
        <f>IF(Tabelle52[[#This Row],[Jahresbruttoentgelt inkl. AG Anteil   (ohne Personalnebenkosten wie BG / Fortbildung usw. ) ]]=0,0,Q147/F147*40)</f>
        <v>0</v>
      </c>
    </row>
    <row r="148" spans="2:18">
      <c r="B148" s="153"/>
      <c r="C148" s="154"/>
      <c r="D148" s="155"/>
      <c r="E148" s="155"/>
      <c r="F148" s="156"/>
      <c r="G148" s="12">
        <f t="shared" si="29"/>
        <v>0</v>
      </c>
      <c r="H148" s="12">
        <f t="shared" si="30"/>
        <v>0</v>
      </c>
      <c r="I148" s="158"/>
      <c r="J148" s="158"/>
      <c r="K148" s="159"/>
      <c r="L148" s="159"/>
      <c r="M148" s="159"/>
      <c r="N148" s="158"/>
      <c r="O148" s="13">
        <f t="shared" si="26"/>
        <v>0</v>
      </c>
      <c r="P148" s="158"/>
      <c r="Q148" s="37">
        <f>(I148*12+J148*12+K148*12+L148+M148*12+N148*12)*(1+$P$18)+Tabelle52[[#This Row],[ggf. Steuer und SV freie Zuschläge monatlich ]]*12</f>
        <v>0</v>
      </c>
      <c r="R148" s="101">
        <f>IF(Tabelle52[[#This Row],[Jahresbruttoentgelt inkl. AG Anteil   (ohne Personalnebenkosten wie BG / Fortbildung usw. ) ]]=0,0,Q148/F148*40)</f>
        <v>0</v>
      </c>
    </row>
    <row r="149" spans="2:18">
      <c r="B149" s="153"/>
      <c r="C149" s="154"/>
      <c r="D149" s="155"/>
      <c r="E149" s="155"/>
      <c r="F149" s="156"/>
      <c r="G149" s="12">
        <f t="shared" si="29"/>
        <v>0</v>
      </c>
      <c r="H149" s="12">
        <f t="shared" si="30"/>
        <v>0</v>
      </c>
      <c r="I149" s="158"/>
      <c r="J149" s="158"/>
      <c r="K149" s="159"/>
      <c r="L149" s="159"/>
      <c r="M149" s="159"/>
      <c r="N149" s="158"/>
      <c r="O149" s="13">
        <f t="shared" si="26"/>
        <v>0</v>
      </c>
      <c r="P149" s="158"/>
      <c r="Q149" s="37">
        <f>(I149*12+J149*12+K149*12+L149+M149*12+N149*12)*(1+$P$18)+Tabelle52[[#This Row],[ggf. Steuer und SV freie Zuschläge monatlich ]]*12</f>
        <v>0</v>
      </c>
      <c r="R149" s="101">
        <f>IF(Tabelle52[[#This Row],[Jahresbruttoentgelt inkl. AG Anteil   (ohne Personalnebenkosten wie BG / Fortbildung usw. ) ]]=0,0,Q149/F149*40)</f>
        <v>0</v>
      </c>
    </row>
    <row r="150" spans="2:18">
      <c r="B150" s="153"/>
      <c r="C150" s="154"/>
      <c r="D150" s="155"/>
      <c r="E150" s="155"/>
      <c r="F150" s="156"/>
      <c r="G150" s="12">
        <f t="shared" si="29"/>
        <v>0</v>
      </c>
      <c r="H150" s="12">
        <f t="shared" si="30"/>
        <v>0</v>
      </c>
      <c r="I150" s="158"/>
      <c r="J150" s="158"/>
      <c r="K150" s="159"/>
      <c r="L150" s="159"/>
      <c r="M150" s="159"/>
      <c r="N150" s="158"/>
      <c r="O150" s="13">
        <f t="shared" si="26"/>
        <v>0</v>
      </c>
      <c r="P150" s="158"/>
      <c r="Q150" s="37">
        <f>(I150*12+J150*12+K150*12+L150+M150*12+N150*12)*(1+$P$18)+Tabelle52[[#This Row],[ggf. Steuer und SV freie Zuschläge monatlich ]]*12</f>
        <v>0</v>
      </c>
      <c r="R150" s="101">
        <f>IF(Tabelle52[[#This Row],[Jahresbruttoentgelt inkl. AG Anteil   (ohne Personalnebenkosten wie BG / Fortbildung usw. ) ]]=0,0,Q150/F150*40)</f>
        <v>0</v>
      </c>
    </row>
    <row r="151" spans="2:18">
      <c r="B151" s="153"/>
      <c r="C151" s="154"/>
      <c r="D151" s="155"/>
      <c r="E151" s="155"/>
      <c r="F151" s="156"/>
      <c r="G151" s="12">
        <f t="shared" si="27"/>
        <v>0</v>
      </c>
      <c r="H151" s="12">
        <f t="shared" si="28"/>
        <v>0</v>
      </c>
      <c r="I151" s="158"/>
      <c r="J151" s="158"/>
      <c r="K151" s="159"/>
      <c r="L151" s="159"/>
      <c r="M151" s="159"/>
      <c r="N151" s="158"/>
      <c r="O151" s="13">
        <f t="shared" si="26"/>
        <v>0</v>
      </c>
      <c r="P151" s="158"/>
      <c r="Q151" s="37">
        <f>(I151*12+J151*12+K151*12+L151+M151*12+N151*12)*(1+$P$18)+Tabelle52[[#This Row],[ggf. Steuer und SV freie Zuschläge monatlich ]]*12</f>
        <v>0</v>
      </c>
      <c r="R151" s="101">
        <f>IF(Tabelle52[[#This Row],[Jahresbruttoentgelt inkl. AG Anteil   (ohne Personalnebenkosten wie BG / Fortbildung usw. ) ]]=0,0,Q151/F151*40)</f>
        <v>0</v>
      </c>
    </row>
    <row r="152" spans="2:18">
      <c r="B152" s="153"/>
      <c r="C152" s="154"/>
      <c r="D152" s="155"/>
      <c r="E152" s="155"/>
      <c r="F152" s="156"/>
      <c r="G152" s="12">
        <f t="shared" si="27"/>
        <v>0</v>
      </c>
      <c r="H152" s="12">
        <f t="shared" si="28"/>
        <v>0</v>
      </c>
      <c r="I152" s="158"/>
      <c r="J152" s="158"/>
      <c r="K152" s="159"/>
      <c r="L152" s="159"/>
      <c r="M152" s="159"/>
      <c r="N152" s="158"/>
      <c r="O152" s="13">
        <f t="shared" si="26"/>
        <v>0</v>
      </c>
      <c r="P152" s="158"/>
      <c r="Q152" s="37">
        <f>(I152*12+J152*12+K152*12+L152+M152*12+N152*12)*(1+$P$18)+Tabelle52[[#This Row],[ggf. Steuer und SV freie Zuschläge monatlich ]]*12</f>
        <v>0</v>
      </c>
      <c r="R152" s="101">
        <f>IF(Tabelle52[[#This Row],[Jahresbruttoentgelt inkl. AG Anteil   (ohne Personalnebenkosten wie BG / Fortbildung usw. ) ]]=0,0,Q152/F152*40)</f>
        <v>0</v>
      </c>
    </row>
    <row r="153" spans="2:18" ht="15" customHeight="1">
      <c r="B153" s="153"/>
      <c r="C153" s="154"/>
      <c r="D153" s="155"/>
      <c r="E153" s="155"/>
      <c r="F153" s="156"/>
      <c r="G153" s="12">
        <f t="shared" si="27"/>
        <v>0</v>
      </c>
      <c r="H153" s="12">
        <f t="shared" si="28"/>
        <v>0</v>
      </c>
      <c r="I153" s="158"/>
      <c r="J153" s="158"/>
      <c r="K153" s="159"/>
      <c r="L153" s="159"/>
      <c r="M153" s="159"/>
      <c r="N153" s="158"/>
      <c r="O153" s="13">
        <f t="shared" si="26"/>
        <v>0</v>
      </c>
      <c r="P153" s="158"/>
      <c r="Q153" s="37">
        <f>(I153*12+J153*12+K153*12+L153+M153*12+N153*12)*(1+$P$18)+Tabelle52[[#This Row],[ggf. Steuer und SV freie Zuschläge monatlich ]]*12</f>
        <v>0</v>
      </c>
      <c r="R153" s="101">
        <f>IF(Tabelle52[[#This Row],[Jahresbruttoentgelt inkl. AG Anteil   (ohne Personalnebenkosten wie BG / Fortbildung usw. ) ]]=0,0,Q153/F153*40)</f>
        <v>0</v>
      </c>
    </row>
    <row r="154" spans="2:18">
      <c r="B154" s="134"/>
      <c r="C154" s="120"/>
      <c r="D154" s="120"/>
      <c r="E154" s="120"/>
      <c r="F154" s="151"/>
      <c r="G154" s="12">
        <f>F154*13/3</f>
        <v>0</v>
      </c>
      <c r="H154" s="12">
        <f>F154/40</f>
        <v>0</v>
      </c>
      <c r="I154" s="128"/>
      <c r="J154" s="128"/>
      <c r="K154" s="128"/>
      <c r="L154" s="128"/>
      <c r="M154" s="128"/>
      <c r="N154" s="128"/>
      <c r="O154" s="13">
        <f t="shared" si="26"/>
        <v>0</v>
      </c>
      <c r="P154" s="128"/>
      <c r="Q154" s="37">
        <f>(I154*12+J154*12+K154*12+L154+M154*12+N154*12)*(1+$P$18)+Tabelle52[[#This Row],[ggf. Steuer und SV freie Zuschläge monatlich ]]*12</f>
        <v>0</v>
      </c>
      <c r="R154" s="101">
        <f>IF(Tabelle52[[#This Row],[Jahresbruttoentgelt inkl. AG Anteil   (ohne Personalnebenkosten wie BG / Fortbildung usw. ) ]]=0,0,Q154/F154*40)</f>
        <v>0</v>
      </c>
    </row>
    <row r="155" spans="2:18">
      <c r="B155" s="134"/>
      <c r="C155" s="120"/>
      <c r="D155" s="120"/>
      <c r="E155" s="120"/>
      <c r="F155" s="151"/>
      <c r="G155" s="12">
        <f t="shared" ref="G155:G157" si="31">F155*13/3</f>
        <v>0</v>
      </c>
      <c r="H155" s="12">
        <f t="shared" ref="H155:H157" si="32">F155/40</f>
        <v>0</v>
      </c>
      <c r="I155" s="128"/>
      <c r="J155" s="128"/>
      <c r="K155" s="128"/>
      <c r="L155" s="128"/>
      <c r="M155" s="128"/>
      <c r="N155" s="128"/>
      <c r="O155" s="13">
        <f t="shared" si="26"/>
        <v>0</v>
      </c>
      <c r="P155" s="128"/>
      <c r="Q155" s="37">
        <f>(I155*12+J155*12+K155*12+L155+M155*12+N155*12)*(1+$P$18)+Tabelle52[[#This Row],[ggf. Steuer und SV freie Zuschläge monatlich ]]*12</f>
        <v>0</v>
      </c>
      <c r="R155" s="101">
        <f>IF(Tabelle52[[#This Row],[Jahresbruttoentgelt inkl. AG Anteil   (ohne Personalnebenkosten wie BG / Fortbildung usw. ) ]]=0,0,Q155/F155*40)</f>
        <v>0</v>
      </c>
    </row>
    <row r="156" spans="2:18">
      <c r="B156" s="134"/>
      <c r="C156" s="120"/>
      <c r="D156" s="120"/>
      <c r="E156" s="120"/>
      <c r="F156" s="151"/>
      <c r="G156" s="12">
        <f t="shared" si="31"/>
        <v>0</v>
      </c>
      <c r="H156" s="12">
        <f t="shared" si="32"/>
        <v>0</v>
      </c>
      <c r="I156" s="128"/>
      <c r="J156" s="128"/>
      <c r="K156" s="128"/>
      <c r="L156" s="128"/>
      <c r="M156" s="128"/>
      <c r="N156" s="128"/>
      <c r="O156" s="13">
        <f t="shared" si="26"/>
        <v>0</v>
      </c>
      <c r="P156" s="128"/>
      <c r="Q156" s="37">
        <f>(I156*12+J156*12+K156*12+L156+M156*12+N156*12)*(1+$P$18)+Tabelle52[[#This Row],[ggf. Steuer und SV freie Zuschläge monatlich ]]*12</f>
        <v>0</v>
      </c>
      <c r="R156" s="101">
        <f>IF(Tabelle52[[#This Row],[Jahresbruttoentgelt inkl. AG Anteil   (ohne Personalnebenkosten wie BG / Fortbildung usw. ) ]]=0,0,Q156/F156*40)</f>
        <v>0</v>
      </c>
    </row>
    <row r="157" spans="2:18">
      <c r="B157" s="137"/>
      <c r="C157" s="125"/>
      <c r="D157" s="125"/>
      <c r="E157" s="125"/>
      <c r="F157" s="157"/>
      <c r="G157" s="30">
        <f t="shared" si="31"/>
        <v>0</v>
      </c>
      <c r="H157" s="30">
        <f t="shared" si="32"/>
        <v>0</v>
      </c>
      <c r="I157" s="130"/>
      <c r="J157" s="130"/>
      <c r="K157" s="130"/>
      <c r="L157" s="130"/>
      <c r="M157" s="130"/>
      <c r="N157" s="130"/>
      <c r="O157" s="13">
        <f t="shared" si="26"/>
        <v>0</v>
      </c>
      <c r="P157" s="130"/>
      <c r="Q157" s="37">
        <f>(I157*12+J157*12+K157*12+L157+M157*12+N157*12)*(1+$P$18)+Tabelle52[[#This Row],[ggf. Steuer und SV freie Zuschläge monatlich ]]*12</f>
        <v>0</v>
      </c>
      <c r="R157" s="101">
        <f>IF(Tabelle52[[#This Row],[Jahresbruttoentgelt inkl. AG Anteil   (ohne Personalnebenkosten wie BG / Fortbildung usw. ) ]]=0,0,Q157/F157*40)</f>
        <v>0</v>
      </c>
    </row>
    <row r="158" spans="2:18">
      <c r="B158" s="74" t="s">
        <v>39</v>
      </c>
      <c r="C158" s="31"/>
      <c r="D158" s="31"/>
      <c r="E158" s="31"/>
      <c r="F158" s="75"/>
      <c r="G158" s="31"/>
      <c r="H158" s="30">
        <f>SUBTOTAL(109,Tabelle52[Stellen Anteil VZÄ (Basis     40 Std)  ])</f>
        <v>0</v>
      </c>
      <c r="I158" s="31"/>
      <c r="J158" s="31"/>
      <c r="K158" s="31"/>
      <c r="L158" s="31"/>
      <c r="M158" s="31"/>
      <c r="N158" s="31"/>
      <c r="O158" s="31"/>
      <c r="P158" s="31"/>
      <c r="Q158" s="38">
        <f>SUBTOTAL(109,Tabelle52[Jahresbruttoentgelt inkl. AG Anteil   (ohne Personalnebenkosten wie BG / Fortbildung usw. ) ])</f>
        <v>0</v>
      </c>
      <c r="R158" s="32"/>
    </row>
    <row r="159" spans="2:18">
      <c r="B159" s="22"/>
      <c r="C159" s="22"/>
      <c r="D159" s="22"/>
      <c r="E159" s="22"/>
      <c r="F159" s="36"/>
      <c r="G159" s="23"/>
      <c r="H159" s="23"/>
      <c r="I159" s="24"/>
      <c r="J159" s="24"/>
      <c r="K159" s="24"/>
      <c r="L159" s="24"/>
      <c r="M159" s="24"/>
      <c r="N159" s="24"/>
      <c r="O159" s="24"/>
      <c r="P159" s="25"/>
      <c r="Q159" s="24"/>
    </row>
    <row r="160" spans="2:18">
      <c r="B160" s="181" t="s">
        <v>35</v>
      </c>
      <c r="C160" s="181"/>
      <c r="D160" s="181"/>
      <c r="E160" s="181"/>
      <c r="F160" s="181"/>
      <c r="G160" s="181"/>
      <c r="H160" s="181"/>
      <c r="I160" s="181"/>
      <c r="J160" s="181"/>
      <c r="K160" s="181"/>
      <c r="L160" s="181"/>
      <c r="M160" s="181"/>
      <c r="N160" s="181"/>
      <c r="O160" s="181"/>
      <c r="P160" s="25"/>
      <c r="Q160" s="24"/>
    </row>
    <row r="161" spans="2:18" ht="140">
      <c r="B161" s="54" t="s">
        <v>9</v>
      </c>
      <c r="C161" s="55" t="s">
        <v>10</v>
      </c>
      <c r="D161" s="56" t="s">
        <v>15</v>
      </c>
      <c r="E161" s="56" t="s">
        <v>36</v>
      </c>
      <c r="F161" s="56" t="s">
        <v>21</v>
      </c>
      <c r="G161" s="55" t="s">
        <v>22</v>
      </c>
      <c r="H161" s="56" t="s">
        <v>16</v>
      </c>
      <c r="I161" s="56" t="s">
        <v>42</v>
      </c>
      <c r="J161" s="56" t="s">
        <v>43</v>
      </c>
      <c r="K161" s="55" t="s">
        <v>55</v>
      </c>
      <c r="L161" s="55" t="s">
        <v>52</v>
      </c>
      <c r="M161" s="55" t="s">
        <v>53</v>
      </c>
      <c r="N161" s="56" t="s">
        <v>54</v>
      </c>
      <c r="O161" s="56" t="s">
        <v>59</v>
      </c>
      <c r="P161" s="56" t="s">
        <v>28</v>
      </c>
      <c r="Q161" s="56" t="s">
        <v>17</v>
      </c>
      <c r="R161" s="57" t="s">
        <v>24</v>
      </c>
    </row>
    <row r="162" spans="2:18">
      <c r="B162" s="134"/>
      <c r="C162" s="120"/>
      <c r="D162" s="120"/>
      <c r="E162" s="120"/>
      <c r="F162" s="150"/>
      <c r="G162" s="12">
        <f>F162*13/3</f>
        <v>0</v>
      </c>
      <c r="H162" s="12">
        <f>F162/40</f>
        <v>0</v>
      </c>
      <c r="I162" s="128"/>
      <c r="J162" s="128"/>
      <c r="K162" s="128"/>
      <c r="L162" s="128"/>
      <c r="M162" s="128"/>
      <c r="N162" s="128"/>
      <c r="O162" s="13">
        <f t="shared" ref="O162:O165" si="33">IF(G162=0,0,(I162/G162))</f>
        <v>0</v>
      </c>
      <c r="P162" s="128"/>
      <c r="Q162" s="26">
        <f>(I162*12+J162*12+K162*12+L162+M162*12++N162*12)*(1+$P$18)+Tabelle529[[#This Row],[ggf. Steuer und SV freie Zuschläge monatlich ]]*12</f>
        <v>0</v>
      </c>
      <c r="R162" s="28">
        <f>IF(Tabelle529[[#This Row],[Jahresbruttoentgelt inkl. AG Anteil   (ohne Personalnebenkosten wie BG / Fortbildung usw. ) ]]=0,0,Q162/F162*40)</f>
        <v>0</v>
      </c>
    </row>
    <row r="163" spans="2:18">
      <c r="B163" s="134"/>
      <c r="C163" s="120"/>
      <c r="D163" s="120"/>
      <c r="E163" s="120"/>
      <c r="F163" s="150"/>
      <c r="G163" s="12">
        <f t="shared" ref="G163:G165" si="34">F163*13/3</f>
        <v>0</v>
      </c>
      <c r="H163" s="12">
        <f t="shared" ref="H163:H165" si="35">F163/40</f>
        <v>0</v>
      </c>
      <c r="I163" s="128"/>
      <c r="J163" s="128"/>
      <c r="K163" s="128"/>
      <c r="L163" s="128"/>
      <c r="M163" s="128"/>
      <c r="N163" s="128"/>
      <c r="O163" s="13">
        <f t="shared" si="33"/>
        <v>0</v>
      </c>
      <c r="P163" s="128"/>
      <c r="Q163" s="26">
        <f>(I163*12+J163*12+K163*12+L163+M163*12++N163*12)*(1+$P$18)+Tabelle529[[#This Row],[ggf. Steuer und SV freie Zuschläge monatlich ]]*12</f>
        <v>0</v>
      </c>
      <c r="R163" s="28">
        <f>IF(Tabelle529[[#This Row],[Jahresbruttoentgelt inkl. AG Anteil   (ohne Personalnebenkosten wie BG / Fortbildung usw. ) ]]=0,0,Q163/F163*40)</f>
        <v>0</v>
      </c>
    </row>
    <row r="164" spans="2:18">
      <c r="B164" s="134"/>
      <c r="C164" s="120"/>
      <c r="D164" s="120"/>
      <c r="E164" s="120"/>
      <c r="F164" s="150"/>
      <c r="G164" s="12">
        <f t="shared" si="34"/>
        <v>0</v>
      </c>
      <c r="H164" s="12">
        <f t="shared" si="35"/>
        <v>0</v>
      </c>
      <c r="I164" s="128"/>
      <c r="J164" s="128"/>
      <c r="K164" s="128"/>
      <c r="L164" s="128"/>
      <c r="M164" s="128"/>
      <c r="N164" s="128"/>
      <c r="O164" s="13">
        <f t="shared" si="33"/>
        <v>0</v>
      </c>
      <c r="P164" s="128"/>
      <c r="Q164" s="26">
        <f>(I164*12+J164*12+K164*12+L164+M164*12++N164*12)*(1+$P$18)+Tabelle529[[#This Row],[ggf. Steuer und SV freie Zuschläge monatlich ]]*12</f>
        <v>0</v>
      </c>
      <c r="R164" s="28">
        <f>IF(Tabelle529[[#This Row],[Jahresbruttoentgelt inkl. AG Anteil   (ohne Personalnebenkosten wie BG / Fortbildung usw. ) ]]=0,0,Q164/F164*40)</f>
        <v>0</v>
      </c>
    </row>
    <row r="165" spans="2:18">
      <c r="B165" s="137"/>
      <c r="C165" s="125"/>
      <c r="D165" s="125"/>
      <c r="E165" s="125"/>
      <c r="F165" s="152"/>
      <c r="G165" s="30">
        <f t="shared" si="34"/>
        <v>0</v>
      </c>
      <c r="H165" s="30">
        <f t="shared" si="35"/>
        <v>0</v>
      </c>
      <c r="I165" s="130"/>
      <c r="J165" s="130"/>
      <c r="K165" s="130"/>
      <c r="L165" s="130"/>
      <c r="M165" s="130"/>
      <c r="N165" s="130"/>
      <c r="O165" s="13">
        <f t="shared" si="33"/>
        <v>0</v>
      </c>
      <c r="P165" s="130"/>
      <c r="Q165" s="26">
        <f>(I165*12+J165*12+K165*12+L165+M165*12++N165*12)*(1+$P$18)+Tabelle529[[#This Row],[ggf. Steuer und SV freie Zuschläge monatlich ]]*12</f>
        <v>0</v>
      </c>
      <c r="R165" s="29">
        <f>IF(Tabelle529[[#This Row],[Jahresbruttoentgelt inkl. AG Anteil   (ohne Personalnebenkosten wie BG / Fortbildung usw. ) ]]=0,0,Q165/F165*40)</f>
        <v>0</v>
      </c>
    </row>
    <row r="166" spans="2:18">
      <c r="B166" s="74" t="s">
        <v>39</v>
      </c>
      <c r="C166" s="31"/>
      <c r="D166" s="31"/>
      <c r="E166" s="31"/>
      <c r="F166" s="31"/>
      <c r="G166" s="31"/>
      <c r="H166" s="30">
        <f>SUBTOTAL(109,Tabelle529[Stellen Anteil VZÄ (Basis     40 Std)  ])</f>
        <v>0</v>
      </c>
      <c r="I166" s="31"/>
      <c r="J166" s="31"/>
      <c r="K166" s="31"/>
      <c r="L166" s="31"/>
      <c r="M166" s="31"/>
      <c r="N166" s="31"/>
      <c r="O166" s="31"/>
      <c r="P166" s="31"/>
      <c r="Q166" s="38">
        <f>SUBTOTAL(109,Tabelle529[Jahresbruttoentgelt inkl. AG Anteil   (ohne Personalnebenkosten wie BG / Fortbildung usw. ) ])</f>
        <v>0</v>
      </c>
      <c r="R166" s="32"/>
    </row>
    <row r="167" spans="2:18">
      <c r="B167" s="22"/>
      <c r="C167" s="22"/>
      <c r="D167" s="22"/>
      <c r="E167" s="22"/>
      <c r="F167" s="36"/>
      <c r="G167" s="23"/>
      <c r="H167" s="23"/>
      <c r="I167" s="24"/>
      <c r="J167" s="24"/>
      <c r="K167" s="24"/>
      <c r="L167" s="24"/>
      <c r="M167" s="24"/>
      <c r="N167" s="24"/>
      <c r="O167" s="24"/>
      <c r="P167" s="25"/>
      <c r="Q167" s="24"/>
    </row>
    <row r="169" spans="2:18" ht="18" customHeight="1" thickBot="1">
      <c r="C169" s="2" t="s">
        <v>27</v>
      </c>
      <c r="D169" s="2"/>
    </row>
    <row r="170" spans="2:18">
      <c r="C170" s="189"/>
      <c r="D170" s="190"/>
      <c r="E170" s="190"/>
      <c r="F170" s="190"/>
      <c r="G170" s="190"/>
      <c r="H170" s="190"/>
      <c r="I170" s="190"/>
      <c r="J170" s="190"/>
      <c r="K170" s="190"/>
      <c r="L170" s="190"/>
      <c r="M170" s="190"/>
      <c r="N170" s="190"/>
      <c r="O170" s="190"/>
      <c r="P170" s="190"/>
      <c r="Q170" s="191"/>
    </row>
    <row r="171" spans="2:18" ht="29.25" customHeight="1">
      <c r="C171" s="192"/>
      <c r="D171" s="193"/>
      <c r="E171" s="193"/>
      <c r="F171" s="193"/>
      <c r="G171" s="193"/>
      <c r="H171" s="193"/>
      <c r="I171" s="193"/>
      <c r="J171" s="193"/>
      <c r="K171" s="193"/>
      <c r="L171" s="193"/>
      <c r="M171" s="193"/>
      <c r="N171" s="193"/>
      <c r="O171" s="193"/>
      <c r="P171" s="193"/>
      <c r="Q171" s="194"/>
    </row>
    <row r="172" spans="2:18" ht="45" customHeight="1">
      <c r="C172" s="192"/>
      <c r="D172" s="193"/>
      <c r="E172" s="193"/>
      <c r="F172" s="193"/>
      <c r="G172" s="193"/>
      <c r="H172" s="193"/>
      <c r="I172" s="193"/>
      <c r="J172" s="193"/>
      <c r="K172" s="193"/>
      <c r="L172" s="193"/>
      <c r="M172" s="193"/>
      <c r="N172" s="193"/>
      <c r="O172" s="193"/>
      <c r="P172" s="193"/>
      <c r="Q172" s="194"/>
    </row>
    <row r="173" spans="2:18" ht="45.75" customHeight="1" thickBot="1">
      <c r="C173" s="195"/>
      <c r="D173" s="196"/>
      <c r="E173" s="196"/>
      <c r="F173" s="196"/>
      <c r="G173" s="196"/>
      <c r="H173" s="196"/>
      <c r="I173" s="196"/>
      <c r="J173" s="196"/>
      <c r="K173" s="196"/>
      <c r="L173" s="196"/>
      <c r="M173" s="196"/>
      <c r="N173" s="196"/>
      <c r="O173" s="196"/>
      <c r="P173" s="196"/>
      <c r="Q173" s="197"/>
    </row>
    <row r="174" spans="2:18" ht="15" thickBot="1"/>
    <row r="175" spans="2:18">
      <c r="C175" s="14" t="s">
        <v>12</v>
      </c>
      <c r="D175" s="15"/>
      <c r="E175" s="15"/>
      <c r="F175" s="15"/>
      <c r="G175" s="15"/>
      <c r="H175" s="15"/>
      <c r="I175" s="15"/>
      <c r="J175" s="15"/>
      <c r="K175" s="15"/>
      <c r="L175" s="15"/>
      <c r="M175" s="15"/>
      <c r="N175" s="15"/>
      <c r="O175" s="15"/>
      <c r="P175" s="15"/>
      <c r="Q175" s="16"/>
    </row>
    <row r="176" spans="2:18">
      <c r="C176" s="17" t="s">
        <v>45</v>
      </c>
      <c r="D176" s="18"/>
      <c r="E176" s="18"/>
      <c r="F176" s="18"/>
      <c r="G176" s="18"/>
      <c r="H176" s="18"/>
      <c r="I176" s="18"/>
      <c r="J176" s="18"/>
      <c r="K176" s="18"/>
      <c r="L176" s="18"/>
      <c r="M176" s="18"/>
      <c r="N176" s="18"/>
      <c r="O176" s="18"/>
      <c r="P176" s="18"/>
      <c r="Q176" s="19"/>
    </row>
    <row r="177" spans="2:17">
      <c r="C177" s="175" t="s">
        <v>44</v>
      </c>
      <c r="D177" s="176"/>
      <c r="E177" s="176"/>
      <c r="F177" s="176"/>
      <c r="G177" s="176"/>
      <c r="H177" s="176"/>
      <c r="I177" s="176"/>
      <c r="J177" s="176"/>
      <c r="K177" s="176"/>
      <c r="L177" s="176"/>
      <c r="M177" s="176"/>
      <c r="N177" s="176"/>
      <c r="O177" s="176"/>
      <c r="P177" s="176"/>
      <c r="Q177" s="182"/>
    </row>
    <row r="178" spans="2:17">
      <c r="C178" s="175" t="s">
        <v>46</v>
      </c>
      <c r="D178" s="176"/>
      <c r="E178" s="176"/>
      <c r="F178" s="176"/>
      <c r="G178" s="176"/>
      <c r="H178" s="176"/>
      <c r="I178" s="176"/>
      <c r="J178" s="176"/>
      <c r="K178" s="176"/>
      <c r="L178" s="176"/>
      <c r="M178" s="176"/>
      <c r="N178" s="176"/>
      <c r="O178" s="176"/>
      <c r="P178" s="20"/>
      <c r="Q178" s="19"/>
    </row>
    <row r="179" spans="2:17">
      <c r="B179" s="5"/>
      <c r="C179" s="183" t="s">
        <v>47</v>
      </c>
      <c r="D179" s="184"/>
      <c r="E179" s="184"/>
      <c r="F179" s="184"/>
      <c r="G179" s="184"/>
      <c r="H179" s="184"/>
      <c r="I179" s="184"/>
      <c r="J179" s="184"/>
      <c r="K179" s="184"/>
      <c r="L179" s="184"/>
      <c r="M179" s="184"/>
      <c r="N179" s="184"/>
      <c r="O179" s="184"/>
      <c r="P179" s="184"/>
      <c r="Q179" s="185"/>
    </row>
    <row r="180" spans="2:17">
      <c r="C180" s="183" t="s">
        <v>48</v>
      </c>
      <c r="D180" s="184"/>
      <c r="E180" s="184"/>
      <c r="F180" s="184"/>
      <c r="G180" s="184"/>
      <c r="H180" s="184"/>
      <c r="I180" s="184"/>
      <c r="J180" s="184"/>
      <c r="K180" s="184"/>
      <c r="L180" s="184"/>
      <c r="M180" s="184"/>
      <c r="N180" s="184"/>
      <c r="O180" s="184"/>
      <c r="P180" s="184"/>
      <c r="Q180" s="185"/>
    </row>
    <row r="181" spans="2:17" ht="15" thickBot="1">
      <c r="C181" s="186" t="s">
        <v>49</v>
      </c>
      <c r="D181" s="187"/>
      <c r="E181" s="187"/>
      <c r="F181" s="187"/>
      <c r="G181" s="187"/>
      <c r="H181" s="187"/>
      <c r="I181" s="187"/>
      <c r="J181" s="187"/>
      <c r="K181" s="187"/>
      <c r="L181" s="187"/>
      <c r="M181" s="187"/>
      <c r="N181" s="187"/>
      <c r="O181" s="187"/>
      <c r="P181" s="187"/>
      <c r="Q181" s="188"/>
    </row>
    <row r="182" spans="2:17" ht="15" thickBot="1"/>
    <row r="183" spans="2:17" ht="15" thickBot="1">
      <c r="B183" s="116"/>
      <c r="C183" t="s">
        <v>18</v>
      </c>
      <c r="J183" t="s">
        <v>19</v>
      </c>
      <c r="K183" s="11"/>
      <c r="L183" s="177"/>
      <c r="M183" s="178"/>
      <c r="N183" s="178"/>
      <c r="O183" s="179"/>
    </row>
    <row r="184" spans="2:17" ht="15" thickBot="1"/>
    <row r="185" spans="2:17">
      <c r="J185" t="s">
        <v>20</v>
      </c>
      <c r="L185" s="164"/>
      <c r="M185" s="165"/>
      <c r="N185" s="165"/>
      <c r="O185" s="166"/>
    </row>
    <row r="186" spans="2:17" ht="15" thickBot="1">
      <c r="L186" s="167"/>
      <c r="M186" s="168"/>
      <c r="N186" s="168"/>
      <c r="O186" s="169"/>
    </row>
  </sheetData>
  <sheetProtection insertRows="0"/>
  <mergeCells count="23">
    <mergeCell ref="E8:H8"/>
    <mergeCell ref="H11:O11"/>
    <mergeCell ref="H13:O13"/>
    <mergeCell ref="C178:O178"/>
    <mergeCell ref="L183:O183"/>
    <mergeCell ref="I18:O18"/>
    <mergeCell ref="B129:O129"/>
    <mergeCell ref="B139:O139"/>
    <mergeCell ref="B160:O160"/>
    <mergeCell ref="C177:Q177"/>
    <mergeCell ref="C179:Q179"/>
    <mergeCell ref="C180:Q180"/>
    <mergeCell ref="C181:Q181"/>
    <mergeCell ref="C170:Q173"/>
    <mergeCell ref="B84:L84"/>
    <mergeCell ref="B51:O51"/>
    <mergeCell ref="C125:E125"/>
    <mergeCell ref="C126:E126"/>
    <mergeCell ref="C127:E127"/>
    <mergeCell ref="L185:O186"/>
    <mergeCell ref="I125:P125"/>
    <mergeCell ref="I126:P126"/>
    <mergeCell ref="I127:P127"/>
  </mergeCells>
  <pageMargins left="0.25" right="0.25" top="0.75" bottom="0.75" header="0.3" footer="0.3"/>
  <pageSetup paperSize="9" scale="39" orientation="landscape" r:id="rId1"/>
  <headerFooter>
    <oddHeader xml:space="preserve">&amp;CAnlage 2 </oddHeader>
  </headerFooter>
  <rowBreaks count="4" manualBreakCount="4">
    <brk id="48" max="17" man="1"/>
    <brk id="83" max="17" man="1"/>
    <brk id="128" max="17" man="1"/>
    <brk id="159" max="17" man="1"/>
  </rowBreaks>
  <tableParts count="11">
    <tablePart r:id="rId2"/>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2 neu </vt:lpstr>
      <vt:lpstr>'Anlage 2 neu '!Druckbereich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2022-03-08T08:41:01Z</cp:lastPrinted>
  <dcterms:created xsi:type="dcterms:W3CDTF">2022-03-02T05:46:41Z</dcterms:created>
  <dcterms:modified xsi:type="dcterms:W3CDTF">2023-01-31T18:55:40Z</dcterms:modified>
  <cp:category/>
</cp:coreProperties>
</file>