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ustomProperty2.bin" ContentType="application/vnd.openxmlformats-officedocument.spreadsheetml.customProperty"/>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P:\GLE\Pflege\D_Fachthemen\H_Vertraege_Verguetungen\ambulant\Verträge ambulant\Vergütungsverhandlungen\Kalkulation Ursprung 2013\Referenzmodell\RM 2026\"/>
    </mc:Choice>
  </mc:AlternateContent>
  <xr:revisionPtr revIDLastSave="0" documentId="13_ncr:101_{6B1860D0-B6B8-41FE-9EF6-CCC91E4E5610}" xr6:coauthVersionLast="47" xr6:coauthVersionMax="47" xr10:uidLastSave="{00000000-0000-0000-0000-000000000000}"/>
  <workbookProtection workbookAlgorithmName="SHA-512" workbookHashValue="GQjemcWAM92pmOSfsGgItParaepV9Cit5dBSBAaZWC7fYJJDBqwgYME+MRGHG/JAzkJZ1ryrvWMud6lKrPfSJw==" workbookSaltValue="czXYU+hOje+Ptz4OyYu8Pg==" workbookSpinCount="100000" lockStructure="1"/>
  <bookViews>
    <workbookView xWindow="67080" yWindow="-120" windowWidth="38640" windowHeight="21120" xr2:uid="{00000000-000D-0000-FFFF-FFFF00000000}"/>
  </bookViews>
  <sheets>
    <sheet name="Anlage Personalaufstellung " sheetId="1" r:id="rId1"/>
    <sheet name="Referenzwerte" sheetId="2" state="hidden" r:id="rId2"/>
  </sheets>
  <definedNames>
    <definedName name="_xlnm.Print_Area" localSheetId="0">'Anlage Personalaufstellung '!$A$2:$R$179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59" i="2" l="1"/>
  <c r="H459" i="2"/>
  <c r="E460" i="2"/>
  <c r="H460" i="2"/>
  <c r="H461" i="2" s="1"/>
  <c r="E461" i="2"/>
  <c r="E452" i="2"/>
  <c r="H452" i="2"/>
  <c r="H453" i="2" s="1"/>
  <c r="H454" i="2" s="1"/>
  <c r="H455" i="2" s="1"/>
  <c r="H456" i="2" s="1"/>
  <c r="H457" i="2" s="1"/>
  <c r="H458" i="2" s="1"/>
  <c r="E453" i="2"/>
  <c r="E454" i="2"/>
  <c r="E455" i="2"/>
  <c r="E456" i="2"/>
  <c r="E457" i="2"/>
  <c r="E458" i="2"/>
  <c r="E446" i="2"/>
  <c r="H446" i="2" s="1"/>
  <c r="H447" i="2" s="1"/>
  <c r="H448" i="2" s="1"/>
  <c r="H449" i="2" s="1"/>
  <c r="H450" i="2" s="1"/>
  <c r="H451" i="2" s="1"/>
  <c r="E447" i="2"/>
  <c r="E448" i="2"/>
  <c r="E449" i="2"/>
  <c r="E450" i="2"/>
  <c r="E451" i="2"/>
  <c r="E415" i="2"/>
  <c r="H415" i="2" s="1"/>
  <c r="H416" i="2" s="1"/>
  <c r="H417" i="2" s="1"/>
  <c r="H418" i="2" s="1"/>
  <c r="H419" i="2" s="1"/>
  <c r="H420" i="2" s="1"/>
  <c r="H421" i="2" s="1"/>
  <c r="H422" i="2" s="1"/>
  <c r="H423" i="2" s="1"/>
  <c r="H424" i="2" s="1"/>
  <c r="H425" i="2" s="1"/>
  <c r="H426" i="2" s="1"/>
  <c r="H427" i="2" s="1"/>
  <c r="H428" i="2" s="1"/>
  <c r="H429" i="2" s="1"/>
  <c r="H430" i="2" s="1"/>
  <c r="H431" i="2" s="1"/>
  <c r="H432" i="2" s="1"/>
  <c r="H433" i="2" s="1"/>
  <c r="H434" i="2" s="1"/>
  <c r="H435" i="2" s="1"/>
  <c r="H436" i="2" s="1"/>
  <c r="H437" i="2" s="1"/>
  <c r="H438" i="2" s="1"/>
  <c r="H439" i="2" s="1"/>
  <c r="H440" i="2" s="1"/>
  <c r="H441" i="2" s="1"/>
  <c r="H442" i="2" s="1"/>
  <c r="H443" i="2" s="1"/>
  <c r="H444" i="2" s="1"/>
  <c r="H445" i="2" s="1"/>
  <c r="E416" i="2"/>
  <c r="E417" i="2"/>
  <c r="E418" i="2"/>
  <c r="E419" i="2"/>
  <c r="E420" i="2"/>
  <c r="E421" i="2"/>
  <c r="E422" i="2"/>
  <c r="E423" i="2"/>
  <c r="E424" i="2"/>
  <c r="E425" i="2"/>
  <c r="E426" i="2"/>
  <c r="E427" i="2"/>
  <c r="E428" i="2"/>
  <c r="E429" i="2"/>
  <c r="E430" i="2"/>
  <c r="E431" i="2"/>
  <c r="E432" i="2"/>
  <c r="E433" i="2"/>
  <c r="E434" i="2"/>
  <c r="E435" i="2"/>
  <c r="E436" i="2"/>
  <c r="E437" i="2"/>
  <c r="E438" i="2"/>
  <c r="E439" i="2"/>
  <c r="E440" i="2"/>
  <c r="E441" i="2"/>
  <c r="E442" i="2"/>
  <c r="E443" i="2"/>
  <c r="E444" i="2"/>
  <c r="E445" i="2"/>
  <c r="E384" i="2"/>
  <c r="H384" i="2" s="1"/>
  <c r="H385" i="2" s="1"/>
  <c r="H386" i="2" s="1"/>
  <c r="H387" i="2" s="1"/>
  <c r="H388" i="2" s="1"/>
  <c r="H389" i="2" s="1"/>
  <c r="H390" i="2" s="1"/>
  <c r="H391" i="2" s="1"/>
  <c r="H392" i="2" s="1"/>
  <c r="H393" i="2" s="1"/>
  <c r="H394" i="2" s="1"/>
  <c r="H395" i="2" s="1"/>
  <c r="H396" i="2" s="1"/>
  <c r="H397" i="2" s="1"/>
  <c r="H398" i="2" s="1"/>
  <c r="H399" i="2" s="1"/>
  <c r="H400" i="2" s="1"/>
  <c r="H401" i="2" s="1"/>
  <c r="H402" i="2" s="1"/>
  <c r="H403" i="2" s="1"/>
  <c r="H404" i="2" s="1"/>
  <c r="H405" i="2" s="1"/>
  <c r="H406" i="2" s="1"/>
  <c r="H407" i="2" s="1"/>
  <c r="H408" i="2" s="1"/>
  <c r="H409" i="2" s="1"/>
  <c r="H410" i="2" s="1"/>
  <c r="H411" i="2" s="1"/>
  <c r="H412" i="2" s="1"/>
  <c r="H413" i="2" s="1"/>
  <c r="H414" i="2" s="1"/>
  <c r="E385" i="2"/>
  <c r="E386" i="2"/>
  <c r="E387" i="2"/>
  <c r="E388" i="2"/>
  <c r="E389" i="2"/>
  <c r="E390" i="2"/>
  <c r="E391" i="2"/>
  <c r="E392" i="2"/>
  <c r="E393" i="2"/>
  <c r="E394" i="2"/>
  <c r="E395" i="2"/>
  <c r="E396" i="2"/>
  <c r="E397" i="2"/>
  <c r="E398" i="2"/>
  <c r="E399" i="2"/>
  <c r="E400" i="2"/>
  <c r="E401" i="2"/>
  <c r="E402" i="2"/>
  <c r="E403" i="2"/>
  <c r="E404" i="2"/>
  <c r="E405" i="2"/>
  <c r="E406" i="2"/>
  <c r="E407" i="2"/>
  <c r="E408" i="2"/>
  <c r="E409" i="2"/>
  <c r="E410" i="2"/>
  <c r="E411" i="2"/>
  <c r="E412" i="2"/>
  <c r="E413" i="2"/>
  <c r="E414" i="2"/>
  <c r="E362" i="2"/>
  <c r="H362" i="2"/>
  <c r="H363" i="2" s="1"/>
  <c r="H364" i="2" s="1"/>
  <c r="H365" i="2" s="1"/>
  <c r="H366" i="2" s="1"/>
  <c r="H367" i="2" s="1"/>
  <c r="H368" i="2" s="1"/>
  <c r="H369" i="2" s="1"/>
  <c r="H370" i="2" s="1"/>
  <c r="H371" i="2" s="1"/>
  <c r="H372" i="2" s="1"/>
  <c r="H373" i="2" s="1"/>
  <c r="H374" i="2" s="1"/>
  <c r="H375" i="2" s="1"/>
  <c r="H376" i="2" s="1"/>
  <c r="H377" i="2" s="1"/>
  <c r="H378" i="2" s="1"/>
  <c r="H379" i="2" s="1"/>
  <c r="H380" i="2" s="1"/>
  <c r="H381" i="2" s="1"/>
  <c r="H382" i="2" s="1"/>
  <c r="H383" i="2" s="1"/>
  <c r="E363" i="2"/>
  <c r="E364" i="2"/>
  <c r="E365" i="2"/>
  <c r="E366" i="2"/>
  <c r="E367" i="2"/>
  <c r="E368" i="2"/>
  <c r="E369" i="2"/>
  <c r="E370" i="2"/>
  <c r="E371" i="2"/>
  <c r="E372" i="2"/>
  <c r="E373" i="2"/>
  <c r="E374" i="2"/>
  <c r="E375" i="2"/>
  <c r="E376" i="2"/>
  <c r="E377" i="2"/>
  <c r="E378" i="2"/>
  <c r="E379" i="2"/>
  <c r="E380" i="2"/>
  <c r="E381" i="2"/>
  <c r="E382" i="2"/>
  <c r="E383" i="2"/>
  <c r="H11" i="2"/>
  <c r="E13" i="2"/>
  <c r="E14" i="2"/>
  <c r="E15" i="2"/>
  <c r="E16" i="2"/>
  <c r="E17" i="2"/>
  <c r="E18" i="2"/>
  <c r="E19" i="2"/>
  <c r="E20" i="2"/>
  <c r="E21" i="2"/>
  <c r="E22" i="2"/>
  <c r="E23" i="2"/>
  <c r="E24" i="2"/>
  <c r="E25" i="2"/>
  <c r="E26" i="2"/>
  <c r="E27" i="2"/>
  <c r="E28" i="2"/>
  <c r="E29" i="2"/>
  <c r="E30" i="2"/>
  <c r="E31" i="2"/>
  <c r="E32" i="2"/>
  <c r="E33" i="2"/>
  <c r="E34" i="2"/>
  <c r="E35" i="2"/>
  <c r="E36" i="2"/>
  <c r="E37" i="2"/>
  <c r="E38" i="2"/>
  <c r="E39" i="2"/>
  <c r="E40" i="2"/>
  <c r="E41" i="2"/>
  <c r="E42" i="2"/>
  <c r="E43" i="2"/>
  <c r="E44" i="2"/>
  <c r="E45" i="2"/>
  <c r="E46" i="2"/>
  <c r="E47" i="2"/>
  <c r="E48" i="2"/>
  <c r="E49" i="2"/>
  <c r="E50" i="2"/>
  <c r="E51" i="2"/>
  <c r="E52" i="2"/>
  <c r="E53" i="2"/>
  <c r="E54" i="2"/>
  <c r="E55" i="2"/>
  <c r="E56" i="2"/>
  <c r="E57" i="2"/>
  <c r="E58" i="2"/>
  <c r="E59" i="2"/>
  <c r="E60" i="2"/>
  <c r="E61" i="2"/>
  <c r="E62" i="2"/>
  <c r="E63" i="2"/>
  <c r="E64" i="2"/>
  <c r="E65" i="2"/>
  <c r="E66" i="2"/>
  <c r="E67" i="2"/>
  <c r="E68" i="2"/>
  <c r="E69" i="2"/>
  <c r="E70" i="2"/>
  <c r="E71" i="2"/>
  <c r="E72" i="2"/>
  <c r="E73" i="2"/>
  <c r="E74" i="2"/>
  <c r="E75" i="2"/>
  <c r="E76" i="2"/>
  <c r="E77" i="2"/>
  <c r="E78" i="2"/>
  <c r="E79" i="2"/>
  <c r="E80" i="2"/>
  <c r="E81" i="2"/>
  <c r="E82" i="2"/>
  <c r="E83" i="2"/>
  <c r="E84" i="2"/>
  <c r="E85" i="2"/>
  <c r="E86" i="2"/>
  <c r="E87" i="2"/>
  <c r="E88" i="2"/>
  <c r="E89" i="2"/>
  <c r="E90" i="2"/>
  <c r="E91" i="2"/>
  <c r="E92" i="2"/>
  <c r="E93" i="2"/>
  <c r="E94" i="2"/>
  <c r="E95" i="2"/>
  <c r="E96" i="2"/>
  <c r="E97" i="2"/>
  <c r="E98" i="2"/>
  <c r="E99" i="2"/>
  <c r="E100" i="2"/>
  <c r="E101" i="2"/>
  <c r="E102" i="2"/>
  <c r="E103" i="2"/>
  <c r="E104" i="2"/>
  <c r="E105" i="2"/>
  <c r="E106" i="2"/>
  <c r="E107" i="2"/>
  <c r="E108" i="2"/>
  <c r="E109" i="2"/>
  <c r="E110" i="2"/>
  <c r="E111" i="2"/>
  <c r="E112" i="2"/>
  <c r="E113" i="2"/>
  <c r="E114" i="2"/>
  <c r="E115" i="2"/>
  <c r="E116" i="2"/>
  <c r="E117" i="2"/>
  <c r="E118" i="2"/>
  <c r="E119" i="2"/>
  <c r="E120" i="2"/>
  <c r="E121" i="2"/>
  <c r="E122" i="2"/>
  <c r="E123" i="2"/>
  <c r="E124" i="2"/>
  <c r="E125" i="2"/>
  <c r="E126" i="2"/>
  <c r="E127" i="2"/>
  <c r="E128" i="2"/>
  <c r="E129" i="2"/>
  <c r="E130" i="2"/>
  <c r="E131" i="2"/>
  <c r="E132" i="2"/>
  <c r="E133" i="2"/>
  <c r="E134" i="2"/>
  <c r="E135" i="2"/>
  <c r="E136" i="2"/>
  <c r="E137" i="2"/>
  <c r="E138" i="2"/>
  <c r="E139" i="2"/>
  <c r="E140" i="2"/>
  <c r="E141" i="2"/>
  <c r="E142" i="2"/>
  <c r="E143" i="2"/>
  <c r="E144" i="2"/>
  <c r="E145" i="2"/>
  <c r="E146" i="2"/>
  <c r="E147" i="2"/>
  <c r="E148" i="2"/>
  <c r="E149" i="2"/>
  <c r="E150" i="2"/>
  <c r="E151" i="2"/>
  <c r="E152" i="2"/>
  <c r="E153" i="2"/>
  <c r="E154" i="2"/>
  <c r="E155" i="2"/>
  <c r="E156" i="2"/>
  <c r="E157" i="2"/>
  <c r="E158" i="2"/>
  <c r="E159" i="2"/>
  <c r="E160" i="2"/>
  <c r="E161" i="2"/>
  <c r="E162" i="2"/>
  <c r="E163" i="2"/>
  <c r="E164" i="2"/>
  <c r="E165" i="2"/>
  <c r="E166" i="2"/>
  <c r="E167" i="2"/>
  <c r="E168" i="2"/>
  <c r="E169" i="2"/>
  <c r="E170" i="2"/>
  <c r="E171" i="2"/>
  <c r="E172" i="2"/>
  <c r="E173" i="2"/>
  <c r="E174" i="2"/>
  <c r="E175" i="2"/>
  <c r="E176" i="2"/>
  <c r="E177" i="2"/>
  <c r="E178" i="2"/>
  <c r="E179" i="2"/>
  <c r="E180" i="2"/>
  <c r="E181" i="2"/>
  <c r="E182" i="2"/>
  <c r="E183" i="2"/>
  <c r="E184" i="2"/>
  <c r="E185" i="2"/>
  <c r="E186" i="2"/>
  <c r="E187" i="2"/>
  <c r="E188" i="2"/>
  <c r="E189" i="2"/>
  <c r="E190" i="2"/>
  <c r="E191" i="2"/>
  <c r="E192" i="2"/>
  <c r="E193" i="2"/>
  <c r="E194" i="2"/>
  <c r="E195" i="2"/>
  <c r="E196" i="2"/>
  <c r="E197" i="2"/>
  <c r="E198" i="2"/>
  <c r="E199" i="2"/>
  <c r="E200" i="2"/>
  <c r="E201" i="2"/>
  <c r="E202" i="2"/>
  <c r="E203" i="2"/>
  <c r="E204" i="2"/>
  <c r="E205" i="2"/>
  <c r="E206" i="2"/>
  <c r="E207" i="2"/>
  <c r="E208" i="2"/>
  <c r="E209" i="2"/>
  <c r="E210" i="2"/>
  <c r="E211" i="2"/>
  <c r="E212" i="2"/>
  <c r="E213" i="2"/>
  <c r="E214" i="2"/>
  <c r="E215" i="2"/>
  <c r="E216" i="2"/>
  <c r="E217" i="2"/>
  <c r="E218" i="2"/>
  <c r="E219" i="2"/>
  <c r="E220" i="2"/>
  <c r="E221" i="2"/>
  <c r="E222" i="2"/>
  <c r="E223" i="2"/>
  <c r="E224" i="2"/>
  <c r="E225" i="2"/>
  <c r="E226" i="2"/>
  <c r="E227" i="2"/>
  <c r="E228" i="2"/>
  <c r="E229" i="2"/>
  <c r="E230" i="2"/>
  <c r="E231" i="2"/>
  <c r="E232" i="2"/>
  <c r="E233" i="2"/>
  <c r="E234" i="2"/>
  <c r="E235" i="2"/>
  <c r="E236" i="2"/>
  <c r="E237" i="2"/>
  <c r="E238" i="2"/>
  <c r="E239" i="2"/>
  <c r="E240" i="2"/>
  <c r="E241" i="2"/>
  <c r="E242" i="2"/>
  <c r="E243" i="2"/>
  <c r="E244" i="2"/>
  <c r="E245" i="2"/>
  <c r="E246" i="2"/>
  <c r="E247" i="2"/>
  <c r="E248" i="2"/>
  <c r="E249" i="2"/>
  <c r="E250" i="2"/>
  <c r="E251" i="2"/>
  <c r="E252" i="2"/>
  <c r="E253" i="2"/>
  <c r="E254" i="2"/>
  <c r="E255" i="2"/>
  <c r="E256" i="2"/>
  <c r="E257" i="2"/>
  <c r="E258" i="2"/>
  <c r="E259" i="2"/>
  <c r="E260" i="2"/>
  <c r="E261" i="2"/>
  <c r="E262" i="2"/>
  <c r="E263" i="2"/>
  <c r="E264" i="2"/>
  <c r="E265" i="2"/>
  <c r="E266" i="2"/>
  <c r="E267" i="2"/>
  <c r="E268" i="2"/>
  <c r="E269" i="2"/>
  <c r="E270" i="2"/>
  <c r="E271" i="2"/>
  <c r="E272" i="2"/>
  <c r="E273" i="2"/>
  <c r="E274" i="2"/>
  <c r="E275" i="2"/>
  <c r="E276" i="2"/>
  <c r="E277" i="2"/>
  <c r="E278" i="2"/>
  <c r="E279" i="2"/>
  <c r="E280" i="2"/>
  <c r="E281" i="2"/>
  <c r="E282" i="2"/>
  <c r="E283" i="2"/>
  <c r="E284" i="2"/>
  <c r="E285" i="2"/>
  <c r="E286" i="2"/>
  <c r="E287" i="2"/>
  <c r="E288" i="2"/>
  <c r="E289" i="2"/>
  <c r="E290" i="2"/>
  <c r="E291" i="2"/>
  <c r="E292" i="2"/>
  <c r="E293" i="2"/>
  <c r="E294" i="2"/>
  <c r="E295" i="2"/>
  <c r="E296" i="2"/>
  <c r="E297" i="2"/>
  <c r="E298" i="2"/>
  <c r="E299" i="2"/>
  <c r="E300" i="2"/>
  <c r="E301" i="2"/>
  <c r="E302" i="2"/>
  <c r="E303" i="2"/>
  <c r="E304" i="2"/>
  <c r="E305" i="2"/>
  <c r="E306" i="2"/>
  <c r="E307" i="2"/>
  <c r="E308" i="2"/>
  <c r="E309" i="2"/>
  <c r="E310" i="2"/>
  <c r="E311" i="2"/>
  <c r="E312" i="2"/>
  <c r="E313" i="2"/>
  <c r="E314" i="2"/>
  <c r="E315" i="2"/>
  <c r="E316" i="2"/>
  <c r="E317" i="2"/>
  <c r="E318" i="2"/>
  <c r="E319" i="2"/>
  <c r="E320" i="2"/>
  <c r="E321" i="2"/>
  <c r="E322" i="2"/>
  <c r="E323" i="2"/>
  <c r="E324" i="2"/>
  <c r="E325" i="2"/>
  <c r="E326" i="2"/>
  <c r="E327" i="2"/>
  <c r="E328" i="2"/>
  <c r="E329" i="2"/>
  <c r="E330" i="2"/>
  <c r="E331" i="2"/>
  <c r="E332" i="2"/>
  <c r="E333" i="2"/>
  <c r="E334" i="2"/>
  <c r="E335" i="2"/>
  <c r="E336" i="2"/>
  <c r="E337" i="2"/>
  <c r="E338" i="2"/>
  <c r="E339" i="2"/>
  <c r="E340" i="2"/>
  <c r="E341" i="2"/>
  <c r="E342" i="2"/>
  <c r="E343" i="2"/>
  <c r="E344" i="2"/>
  <c r="E345" i="2"/>
  <c r="E346" i="2"/>
  <c r="E347" i="2"/>
  <c r="E348" i="2"/>
  <c r="E349" i="2"/>
  <c r="E350" i="2"/>
  <c r="E351" i="2"/>
  <c r="E352" i="2"/>
  <c r="E353" i="2"/>
  <c r="E354" i="2"/>
  <c r="E355" i="2"/>
  <c r="E356" i="2"/>
  <c r="E357" i="2"/>
  <c r="E358" i="2"/>
  <c r="E359" i="2"/>
  <c r="E360" i="2"/>
  <c r="E361" i="2"/>
  <c r="E12" i="2"/>
  <c r="I165" i="1"/>
  <c r="H12" i="2" l="1"/>
  <c r="H13" i="2" s="1"/>
  <c r="H14" i="2" s="1"/>
  <c r="H15" i="2" s="1"/>
  <c r="H16" i="2" s="1"/>
  <c r="H17" i="2" s="1"/>
  <c r="H18" i="2" s="1"/>
  <c r="H19" i="2" s="1"/>
  <c r="H20" i="2" s="1"/>
  <c r="H21" i="2" s="1"/>
  <c r="H22" i="2" s="1"/>
  <c r="H23" i="2" s="1"/>
  <c r="H24" i="2" s="1"/>
  <c r="H25" i="2" s="1"/>
  <c r="H26" i="2" s="1"/>
  <c r="H27" i="2" s="1"/>
  <c r="H28" i="2" s="1"/>
  <c r="H29" i="2" s="1"/>
  <c r="H30" i="2" s="1"/>
  <c r="H31" i="2" s="1"/>
  <c r="H32" i="2" s="1"/>
  <c r="H33" i="2" s="1"/>
  <c r="H34" i="2" s="1"/>
  <c r="H35" i="2" s="1"/>
  <c r="H36" i="2" s="1"/>
  <c r="H37" i="2" s="1"/>
  <c r="H38" i="2" s="1"/>
  <c r="H39" i="2" s="1"/>
  <c r="H40" i="2" s="1"/>
  <c r="H41" i="2" s="1"/>
  <c r="H42" i="2" s="1"/>
  <c r="H43" i="2" s="1"/>
  <c r="H44" i="2" s="1"/>
  <c r="H45" i="2" s="1"/>
  <c r="H46" i="2" s="1"/>
  <c r="H47" i="2" s="1"/>
  <c r="H48" i="2" s="1"/>
  <c r="H49" i="2" s="1"/>
  <c r="H50" i="2" s="1"/>
  <c r="H51" i="2" s="1"/>
  <c r="H52" i="2" s="1"/>
  <c r="H53" i="2" s="1"/>
  <c r="H54" i="2" s="1"/>
  <c r="H55" i="2" s="1"/>
  <c r="H56" i="2" s="1"/>
  <c r="H57" i="2" s="1"/>
  <c r="H58" i="2" s="1"/>
  <c r="H59" i="2" s="1"/>
  <c r="H60" i="2" s="1"/>
  <c r="H61" i="2" s="1"/>
  <c r="H62" i="2" s="1"/>
  <c r="H63" i="2" s="1"/>
  <c r="H64" i="2" s="1"/>
  <c r="H65" i="2" s="1"/>
  <c r="H66" i="2" s="1"/>
  <c r="H67" i="2" s="1"/>
  <c r="H68" i="2" s="1"/>
  <c r="H69" i="2" s="1"/>
  <c r="H70" i="2" s="1"/>
  <c r="H71" i="2" s="1"/>
  <c r="H72" i="2" s="1"/>
  <c r="H73" i="2" s="1"/>
  <c r="H74" i="2" s="1"/>
  <c r="H75" i="2" s="1"/>
  <c r="H76" i="2" s="1"/>
  <c r="H77" i="2" s="1"/>
  <c r="H78" i="2" s="1"/>
  <c r="H79" i="2" s="1"/>
  <c r="H80" i="2" s="1"/>
  <c r="H81" i="2" s="1"/>
  <c r="H82" i="2" s="1"/>
  <c r="H83" i="2" s="1"/>
  <c r="H84" i="2" s="1"/>
  <c r="H85" i="2" s="1"/>
  <c r="H86" i="2" s="1"/>
  <c r="H87" i="2" s="1"/>
  <c r="H88" i="2" s="1"/>
  <c r="H89" i="2" s="1"/>
  <c r="H90" i="2" s="1"/>
  <c r="H91" i="2" s="1"/>
  <c r="H92" i="2" s="1"/>
  <c r="H93" i="2" s="1"/>
  <c r="H94" i="2" s="1"/>
  <c r="H95" i="2" s="1"/>
  <c r="H96" i="2" s="1"/>
  <c r="H97" i="2" s="1"/>
  <c r="H98" i="2" s="1"/>
  <c r="H99" i="2" s="1"/>
  <c r="H100" i="2" s="1"/>
  <c r="H101" i="2" s="1"/>
  <c r="H102" i="2" s="1"/>
  <c r="H103" i="2" s="1"/>
  <c r="H104" i="2" s="1"/>
  <c r="H105" i="2" s="1"/>
  <c r="H106" i="2" s="1"/>
  <c r="H107" i="2" s="1"/>
  <c r="H108" i="2" s="1"/>
  <c r="H109" i="2" s="1"/>
  <c r="H110" i="2" s="1"/>
  <c r="H111" i="2" s="1"/>
  <c r="H112" i="2" s="1"/>
  <c r="H113" i="2" s="1"/>
  <c r="H114" i="2" s="1"/>
  <c r="H115" i="2" s="1"/>
  <c r="H116" i="2" s="1"/>
  <c r="H117" i="2" s="1"/>
  <c r="H118" i="2" s="1"/>
  <c r="H119" i="2" s="1"/>
  <c r="H120" i="2" s="1"/>
  <c r="H121" i="2" s="1"/>
  <c r="H122" i="2" s="1"/>
  <c r="H123" i="2" s="1"/>
  <c r="H124" i="2" s="1"/>
  <c r="H125" i="2" s="1"/>
  <c r="H126" i="2" s="1"/>
  <c r="H127" i="2" s="1"/>
  <c r="H128" i="2" s="1"/>
  <c r="H129" i="2" s="1"/>
  <c r="H130" i="2" s="1"/>
  <c r="H131" i="2" s="1"/>
  <c r="H132" i="2" s="1"/>
  <c r="H133" i="2" s="1"/>
  <c r="H134" i="2" s="1"/>
  <c r="H135" i="2" s="1"/>
  <c r="H136" i="2" s="1"/>
  <c r="H137" i="2" s="1"/>
  <c r="H138" i="2" s="1"/>
  <c r="H139" i="2" s="1"/>
  <c r="H140" i="2" s="1"/>
  <c r="H141" i="2" s="1"/>
  <c r="H142" i="2" s="1"/>
  <c r="H143" i="2" s="1"/>
  <c r="H144" i="2" s="1"/>
  <c r="H145" i="2" s="1"/>
  <c r="H146" i="2" s="1"/>
  <c r="H147" i="2" s="1"/>
  <c r="H148" i="2" s="1"/>
  <c r="H149" i="2" s="1"/>
  <c r="H150" i="2" s="1"/>
  <c r="H151" i="2" s="1"/>
  <c r="H152" i="2" s="1"/>
  <c r="H153" i="2" s="1"/>
  <c r="H154" i="2" s="1"/>
  <c r="H155" i="2" s="1"/>
  <c r="H156" i="2" s="1"/>
  <c r="H157" i="2" s="1"/>
  <c r="H158" i="2" s="1"/>
  <c r="H159" i="2" s="1"/>
  <c r="H160" i="2" s="1"/>
  <c r="H161" i="2" s="1"/>
  <c r="H162" i="2" s="1"/>
  <c r="H163" i="2" s="1"/>
  <c r="H164" i="2" s="1"/>
  <c r="H165" i="2" s="1"/>
  <c r="H166" i="2" s="1"/>
  <c r="H167" i="2" s="1"/>
  <c r="H168" i="2" s="1"/>
  <c r="H169" i="2" s="1"/>
  <c r="H170" i="2" s="1"/>
  <c r="H171" i="2" s="1"/>
  <c r="H172" i="2" s="1"/>
  <c r="H173" i="2" s="1"/>
  <c r="H174" i="2" s="1"/>
  <c r="H175" i="2" s="1"/>
  <c r="H176" i="2" s="1"/>
  <c r="H177" i="2" s="1"/>
  <c r="H178" i="2" s="1"/>
  <c r="H179" i="2" s="1"/>
  <c r="H180" i="2" s="1"/>
  <c r="H181" i="2" s="1"/>
  <c r="H182" i="2" s="1"/>
  <c r="H183" i="2" s="1"/>
  <c r="H184" i="2" s="1"/>
  <c r="H185" i="2" s="1"/>
  <c r="H186" i="2" s="1"/>
  <c r="H187" i="2" s="1"/>
  <c r="H188" i="2" s="1"/>
  <c r="H189" i="2" s="1"/>
  <c r="H190" i="2" s="1"/>
  <c r="H191" i="2" s="1"/>
  <c r="H192" i="2" s="1"/>
  <c r="H193" i="2" s="1"/>
  <c r="H194" i="2" s="1"/>
  <c r="H195" i="2" s="1"/>
  <c r="H196" i="2" s="1"/>
  <c r="H197" i="2" s="1"/>
  <c r="H198" i="2" s="1"/>
  <c r="H199" i="2" s="1"/>
  <c r="H200" i="2" s="1"/>
  <c r="H201" i="2" s="1"/>
  <c r="H202" i="2" s="1"/>
  <c r="H203" i="2" s="1"/>
  <c r="H204" i="2" s="1"/>
  <c r="H205" i="2" s="1"/>
  <c r="H206" i="2" s="1"/>
  <c r="H207" i="2" s="1"/>
  <c r="H208" i="2" s="1"/>
  <c r="H209" i="2" s="1"/>
  <c r="H210" i="2" s="1"/>
  <c r="H211" i="2" s="1"/>
  <c r="H212" i="2" s="1"/>
  <c r="H213" i="2" s="1"/>
  <c r="H214" i="2" s="1"/>
  <c r="H215" i="2" s="1"/>
  <c r="H216" i="2" s="1"/>
  <c r="H217" i="2" s="1"/>
  <c r="H218" i="2" s="1"/>
  <c r="H219" i="2" s="1"/>
  <c r="H220" i="2" s="1"/>
  <c r="H221" i="2" s="1"/>
  <c r="H222" i="2" s="1"/>
  <c r="H223" i="2" s="1"/>
  <c r="H224" i="2" s="1"/>
  <c r="H225" i="2" s="1"/>
  <c r="H226" i="2" s="1"/>
  <c r="H227" i="2" s="1"/>
  <c r="H228" i="2" s="1"/>
  <c r="H229" i="2" s="1"/>
  <c r="H230" i="2" s="1"/>
  <c r="H231" i="2" s="1"/>
  <c r="H232" i="2" s="1"/>
  <c r="H233" i="2" s="1"/>
  <c r="H234" i="2" s="1"/>
  <c r="H235" i="2" s="1"/>
  <c r="H236" i="2" s="1"/>
  <c r="H237" i="2" s="1"/>
  <c r="H238" i="2" s="1"/>
  <c r="H239" i="2" s="1"/>
  <c r="H240" i="2" s="1"/>
  <c r="H241" i="2" s="1"/>
  <c r="H242" i="2" s="1"/>
  <c r="H243" i="2" s="1"/>
  <c r="H244" i="2" s="1"/>
  <c r="H245" i="2" s="1"/>
  <c r="H246" i="2" s="1"/>
  <c r="H247" i="2" s="1"/>
  <c r="H248" i="2" s="1"/>
  <c r="H249" i="2" s="1"/>
  <c r="H250" i="2" s="1"/>
  <c r="H251" i="2" s="1"/>
  <c r="H252" i="2" s="1"/>
  <c r="H253" i="2" s="1"/>
  <c r="H254" i="2" s="1"/>
  <c r="H255" i="2" s="1"/>
  <c r="H256" i="2" s="1"/>
  <c r="H257" i="2" s="1"/>
  <c r="H258" i="2" s="1"/>
  <c r="H259" i="2" s="1"/>
  <c r="H260" i="2" s="1"/>
  <c r="H261" i="2" s="1"/>
  <c r="H262" i="2" s="1"/>
  <c r="H263" i="2" s="1"/>
  <c r="H264" i="2" s="1"/>
  <c r="H265" i="2" s="1"/>
  <c r="H266" i="2" s="1"/>
  <c r="H267" i="2" s="1"/>
  <c r="H268" i="2" s="1"/>
  <c r="H269" i="2" s="1"/>
  <c r="H270" i="2" s="1"/>
  <c r="H271" i="2" s="1"/>
  <c r="H272" i="2" s="1"/>
  <c r="H273" i="2" s="1"/>
  <c r="H274" i="2" s="1"/>
  <c r="H275" i="2" s="1"/>
  <c r="H276" i="2" s="1"/>
  <c r="H277" i="2" s="1"/>
  <c r="H278" i="2" s="1"/>
  <c r="H279" i="2" s="1"/>
  <c r="H280" i="2" s="1"/>
  <c r="H281" i="2" s="1"/>
  <c r="H282" i="2" s="1"/>
  <c r="H283" i="2" s="1"/>
  <c r="H284" i="2" s="1"/>
  <c r="H285" i="2" s="1"/>
  <c r="H286" i="2" s="1"/>
  <c r="H287" i="2" s="1"/>
  <c r="H288" i="2" s="1"/>
  <c r="H289" i="2" s="1"/>
  <c r="H290" i="2" s="1"/>
  <c r="H291" i="2" s="1"/>
  <c r="H292" i="2" s="1"/>
  <c r="H293" i="2" s="1"/>
  <c r="H294" i="2" s="1"/>
  <c r="H295" i="2" s="1"/>
  <c r="H296" i="2" s="1"/>
  <c r="H297" i="2" s="1"/>
  <c r="H298" i="2" s="1"/>
  <c r="H299" i="2" s="1"/>
  <c r="H300" i="2" s="1"/>
  <c r="H301" i="2" s="1"/>
  <c r="H302" i="2" s="1"/>
  <c r="H303" i="2" s="1"/>
  <c r="H304" i="2" s="1"/>
  <c r="H305" i="2" s="1"/>
  <c r="H306" i="2" s="1"/>
  <c r="H307" i="2" s="1"/>
  <c r="H308" i="2" s="1"/>
  <c r="H309" i="2" s="1"/>
  <c r="H310" i="2" s="1"/>
  <c r="H311" i="2" s="1"/>
  <c r="H312" i="2" s="1"/>
  <c r="H313" i="2" s="1"/>
  <c r="H314" i="2" s="1"/>
  <c r="H315" i="2" s="1"/>
  <c r="H316" i="2" s="1"/>
  <c r="H317" i="2" s="1"/>
  <c r="H318" i="2" s="1"/>
  <c r="H319" i="2" s="1"/>
  <c r="H320" i="2" s="1"/>
  <c r="H321" i="2" s="1"/>
  <c r="H322" i="2" s="1"/>
  <c r="H323" i="2" s="1"/>
  <c r="H324" i="2" s="1"/>
  <c r="H325" i="2" s="1"/>
  <c r="H326" i="2" s="1"/>
  <c r="H327" i="2" s="1"/>
  <c r="H328" i="2" s="1"/>
  <c r="H329" i="2" s="1"/>
  <c r="H330" i="2" s="1"/>
  <c r="H331" i="2" s="1"/>
  <c r="H332" i="2" s="1"/>
  <c r="H333" i="2" s="1"/>
  <c r="H334" i="2" s="1"/>
  <c r="H335" i="2" s="1"/>
  <c r="H336" i="2" s="1"/>
  <c r="H337" i="2" s="1"/>
  <c r="H338" i="2" s="1"/>
  <c r="H339" i="2" s="1"/>
  <c r="H340" i="2" s="1"/>
  <c r="H341" i="2" s="1"/>
  <c r="H342" i="2" s="1"/>
  <c r="H343" i="2" s="1"/>
  <c r="H344" i="2" s="1"/>
  <c r="H345" i="2" s="1"/>
  <c r="H346" i="2" s="1"/>
  <c r="H347" i="2" s="1"/>
  <c r="H348" i="2" s="1"/>
  <c r="H349" i="2" s="1"/>
  <c r="H350" i="2" s="1"/>
  <c r="H351" i="2" s="1"/>
  <c r="H352" i="2" s="1"/>
  <c r="H353" i="2" s="1"/>
  <c r="H354" i="2" s="1"/>
  <c r="H355" i="2" s="1"/>
  <c r="H356" i="2" s="1"/>
  <c r="H357" i="2" s="1"/>
  <c r="H358" i="2" s="1"/>
  <c r="H359" i="2" s="1"/>
  <c r="H360" i="2" s="1"/>
  <c r="H361" i="2" s="1"/>
  <c r="G45" i="1" l="1"/>
  <c r="O45" i="1" s="1"/>
  <c r="H45" i="1"/>
  <c r="Q45" i="1"/>
  <c r="R45" i="1" s="1"/>
  <c r="F67" i="1"/>
  <c r="F94" i="1"/>
  <c r="F100" i="1" l="1"/>
  <c r="G66" i="1"/>
  <c r="O66" i="1" s="1"/>
  <c r="H66" i="1"/>
  <c r="Q56" i="1"/>
  <c r="R56" i="1" s="1"/>
  <c r="Q57" i="1"/>
  <c r="R57" i="1" s="1"/>
  <c r="Q58" i="1"/>
  <c r="R58" i="1" s="1"/>
  <c r="Q59" i="1"/>
  <c r="R59" i="1" s="1"/>
  <c r="Q60" i="1"/>
  <c r="R60" i="1" s="1"/>
  <c r="Q61" i="1"/>
  <c r="R61" i="1" s="1"/>
  <c r="Q62" i="1"/>
  <c r="R62" i="1" s="1"/>
  <c r="Q63" i="1"/>
  <c r="R63" i="1" s="1"/>
  <c r="Q64" i="1"/>
  <c r="R64" i="1" s="1"/>
  <c r="Q65" i="1"/>
  <c r="R65" i="1" s="1"/>
  <c r="Q66" i="1"/>
  <c r="R66" i="1" s="1"/>
  <c r="G56" i="1"/>
  <c r="O56" i="1" s="1"/>
  <c r="G57" i="1"/>
  <c r="O57" i="1" s="1"/>
  <c r="G58" i="1"/>
  <c r="O58" i="1" s="1"/>
  <c r="G59" i="1"/>
  <c r="O59" i="1" s="1"/>
  <c r="G60" i="1"/>
  <c r="O60" i="1" s="1"/>
  <c r="G61" i="1"/>
  <c r="O61" i="1" s="1"/>
  <c r="G62" i="1"/>
  <c r="O62" i="1" s="1"/>
  <c r="G63" i="1"/>
  <c r="O63" i="1" s="1"/>
  <c r="G64" i="1"/>
  <c r="O64" i="1" s="1"/>
  <c r="G65" i="1"/>
  <c r="O65" i="1" s="1"/>
  <c r="H56" i="1"/>
  <c r="H57" i="1"/>
  <c r="H58" i="1"/>
  <c r="H59" i="1"/>
  <c r="H60" i="1"/>
  <c r="H61" i="1"/>
  <c r="H62" i="1"/>
  <c r="H63" i="1"/>
  <c r="H64" i="1"/>
  <c r="H65" i="1"/>
  <c r="Q55" i="1"/>
  <c r="Q67" i="1" l="1"/>
  <c r="R55" i="1"/>
  <c r="Q46" i="1"/>
  <c r="R46" i="1" s="1"/>
  <c r="Q47" i="1"/>
  <c r="R47" i="1" s="1"/>
  <c r="H47" i="1"/>
  <c r="G47" i="1"/>
  <c r="O47" i="1" s="1"/>
  <c r="H46" i="1"/>
  <c r="G46" i="1"/>
  <c r="O46" i="1" s="1"/>
  <c r="G30" i="1"/>
  <c r="O30" i="1" s="1"/>
  <c r="H30" i="1"/>
  <c r="Q30" i="1"/>
  <c r="R30" i="1" s="1"/>
  <c r="G25" i="1" l="1"/>
  <c r="O25" i="1" s="1"/>
  <c r="H25" i="1"/>
  <c r="Q25" i="1"/>
  <c r="R25" i="1" s="1"/>
  <c r="G76" i="1" l="1"/>
  <c r="O76" i="1" s="1"/>
  <c r="H76" i="1"/>
  <c r="Q76" i="1"/>
  <c r="R76" i="1" s="1"/>
  <c r="G77" i="1"/>
  <c r="O77" i="1" s="1"/>
  <c r="H77" i="1"/>
  <c r="Q77" i="1"/>
  <c r="R77" i="1" s="1"/>
  <c r="G78" i="1"/>
  <c r="O78" i="1" s="1"/>
  <c r="H78" i="1"/>
  <c r="Q78" i="1"/>
  <c r="R78" i="1" s="1"/>
  <c r="G79" i="1"/>
  <c r="O79" i="1" s="1"/>
  <c r="H79" i="1"/>
  <c r="Q79" i="1"/>
  <c r="R79" i="1" s="1"/>
  <c r="Q136" i="1"/>
  <c r="R136" i="1" s="1"/>
  <c r="Q137" i="1"/>
  <c r="R137" i="1" s="1"/>
  <c r="Q138" i="1"/>
  <c r="R138" i="1" s="1"/>
  <c r="Q135" i="1"/>
  <c r="R135" i="1" s="1"/>
  <c r="Q115" i="1"/>
  <c r="R115" i="1" s="1"/>
  <c r="Q116" i="1"/>
  <c r="R116" i="1" s="1"/>
  <c r="Q117" i="1"/>
  <c r="R117" i="1" s="1"/>
  <c r="Q118" i="1"/>
  <c r="R118" i="1" s="1"/>
  <c r="Q119" i="1"/>
  <c r="R119" i="1" s="1"/>
  <c r="Q120" i="1"/>
  <c r="R120" i="1" s="1"/>
  <c r="Q121" i="1"/>
  <c r="R121" i="1" s="1"/>
  <c r="Q122" i="1"/>
  <c r="R122" i="1" s="1"/>
  <c r="Q123" i="1"/>
  <c r="R123" i="1" s="1"/>
  <c r="Q124" i="1"/>
  <c r="R124" i="1" s="1"/>
  <c r="Q125" i="1"/>
  <c r="R125" i="1" s="1"/>
  <c r="Q126" i="1"/>
  <c r="R126" i="1" s="1"/>
  <c r="Q127" i="1"/>
  <c r="R127" i="1" s="1"/>
  <c r="Q128" i="1"/>
  <c r="R128" i="1" s="1"/>
  <c r="Q129" i="1"/>
  <c r="R129" i="1" s="1"/>
  <c r="Q130" i="1"/>
  <c r="R130" i="1" s="1"/>
  <c r="Q114" i="1"/>
  <c r="R114" i="1" s="1"/>
  <c r="Q105" i="1"/>
  <c r="R105" i="1" s="1"/>
  <c r="Q106" i="1"/>
  <c r="R106" i="1" s="1"/>
  <c r="Q107" i="1"/>
  <c r="R107" i="1" s="1"/>
  <c r="Q108" i="1"/>
  <c r="R108" i="1" s="1"/>
  <c r="Q109" i="1"/>
  <c r="R109" i="1" s="1"/>
  <c r="Q104" i="1"/>
  <c r="R104" i="1" s="1"/>
  <c r="Q75" i="1"/>
  <c r="R75" i="1" s="1"/>
  <c r="Q80" i="1"/>
  <c r="R80" i="1" s="1"/>
  <c r="Q81" i="1"/>
  <c r="R81" i="1" s="1"/>
  <c r="Q82" i="1"/>
  <c r="R82" i="1" s="1"/>
  <c r="Q83" i="1"/>
  <c r="R83" i="1" s="1"/>
  <c r="Q84" i="1"/>
  <c r="R84" i="1" s="1"/>
  <c r="Q85" i="1"/>
  <c r="R85" i="1" s="1"/>
  <c r="Q86" i="1"/>
  <c r="R86" i="1" s="1"/>
  <c r="Q87" i="1"/>
  <c r="R87" i="1" s="1"/>
  <c r="Q88" i="1"/>
  <c r="R88" i="1" s="1"/>
  <c r="Q89" i="1"/>
  <c r="R89" i="1" s="1"/>
  <c r="Q90" i="1"/>
  <c r="R90" i="1" s="1"/>
  <c r="Q91" i="1"/>
  <c r="R91" i="1" s="1"/>
  <c r="Q92" i="1"/>
  <c r="R92" i="1" s="1"/>
  <c r="Q93" i="1"/>
  <c r="R93" i="1" s="1"/>
  <c r="Q74" i="1"/>
  <c r="R74" i="1" s="1"/>
  <c r="Q24" i="1"/>
  <c r="R24" i="1" l="1"/>
  <c r="Q94" i="1"/>
  <c r="Q26" i="1"/>
  <c r="R26" i="1" s="1"/>
  <c r="Q27" i="1"/>
  <c r="R27" i="1" s="1"/>
  <c r="Q28" i="1"/>
  <c r="R28" i="1" s="1"/>
  <c r="Q29" i="1"/>
  <c r="R29" i="1" s="1"/>
  <c r="Q31" i="1"/>
  <c r="R31" i="1" s="1"/>
  <c r="Q32" i="1"/>
  <c r="R32" i="1" s="1"/>
  <c r="Q33" i="1"/>
  <c r="R33" i="1" s="1"/>
  <c r="Q34" i="1"/>
  <c r="R34" i="1" s="1"/>
  <c r="Q35" i="1"/>
  <c r="R35" i="1" s="1"/>
  <c r="Q36" i="1"/>
  <c r="R36" i="1" s="1"/>
  <c r="Q37" i="1"/>
  <c r="R37" i="1" s="1"/>
  <c r="Q38" i="1"/>
  <c r="R38" i="1" s="1"/>
  <c r="Q39" i="1"/>
  <c r="R39" i="1" s="1"/>
  <c r="Q40" i="1"/>
  <c r="R40" i="1" s="1"/>
  <c r="Q41" i="1"/>
  <c r="R41" i="1" s="1"/>
  <c r="Q42" i="1"/>
  <c r="R42" i="1" s="1"/>
  <c r="Q100" i="1" l="1"/>
  <c r="Q43" i="1"/>
  <c r="Q49" i="1" s="1"/>
  <c r="G119" i="1"/>
  <c r="O119" i="1" s="1"/>
  <c r="G120" i="1"/>
  <c r="O120" i="1" s="1"/>
  <c r="G121" i="1"/>
  <c r="O121" i="1" s="1"/>
  <c r="G122" i="1"/>
  <c r="O122" i="1" s="1"/>
  <c r="G123" i="1"/>
  <c r="O123" i="1" s="1"/>
  <c r="H119" i="1"/>
  <c r="H120" i="1"/>
  <c r="H121" i="1"/>
  <c r="H122" i="1"/>
  <c r="H123" i="1"/>
  <c r="G114" i="1"/>
  <c r="O114" i="1" s="1"/>
  <c r="G115" i="1"/>
  <c r="O115" i="1" s="1"/>
  <c r="G116" i="1"/>
  <c r="O116" i="1" s="1"/>
  <c r="G117" i="1"/>
  <c r="O117" i="1" s="1"/>
  <c r="H114" i="1"/>
  <c r="H115" i="1"/>
  <c r="H116" i="1"/>
  <c r="H117" i="1"/>
  <c r="G118" i="1"/>
  <c r="O118" i="1" s="1"/>
  <c r="G124" i="1"/>
  <c r="O124" i="1" s="1"/>
  <c r="G125" i="1"/>
  <c r="O125" i="1" s="1"/>
  <c r="G126" i="1"/>
  <c r="O126" i="1" s="1"/>
  <c r="H118" i="1"/>
  <c r="H124" i="1"/>
  <c r="H125" i="1"/>
  <c r="H126" i="1"/>
  <c r="G107" i="1"/>
  <c r="O107" i="1" s="1"/>
  <c r="H107" i="1"/>
  <c r="G106" i="1"/>
  <c r="O106" i="1" s="1"/>
  <c r="H106" i="1"/>
  <c r="G75" i="1"/>
  <c r="O75" i="1" s="1"/>
  <c r="G80" i="1"/>
  <c r="O80" i="1" s="1"/>
  <c r="G81" i="1"/>
  <c r="O81" i="1" s="1"/>
  <c r="H75" i="1"/>
  <c r="H80" i="1"/>
  <c r="H81" i="1"/>
  <c r="G82" i="1"/>
  <c r="O82" i="1" s="1"/>
  <c r="G83" i="1"/>
  <c r="O83" i="1" s="1"/>
  <c r="G84" i="1"/>
  <c r="O84" i="1" s="1"/>
  <c r="G85" i="1"/>
  <c r="O85" i="1" s="1"/>
  <c r="H82" i="1"/>
  <c r="H83" i="1"/>
  <c r="H84" i="1"/>
  <c r="H85" i="1"/>
  <c r="G86" i="1"/>
  <c r="O86" i="1" s="1"/>
  <c r="G87" i="1"/>
  <c r="O87" i="1" s="1"/>
  <c r="G88" i="1"/>
  <c r="O88" i="1" s="1"/>
  <c r="G89" i="1"/>
  <c r="O89" i="1" s="1"/>
  <c r="H86" i="1"/>
  <c r="H87" i="1"/>
  <c r="H88" i="1"/>
  <c r="H89" i="1"/>
  <c r="G26" i="1"/>
  <c r="O26" i="1" s="1"/>
  <c r="H26" i="1"/>
  <c r="G28" i="1"/>
  <c r="O28" i="1" s="1"/>
  <c r="H28" i="1"/>
  <c r="G29" i="1"/>
  <c r="O29" i="1" s="1"/>
  <c r="H29" i="1"/>
  <c r="G31" i="1"/>
  <c r="O31" i="1" s="1"/>
  <c r="H31" i="1"/>
  <c r="G32" i="1"/>
  <c r="O32" i="1" s="1"/>
  <c r="H32" i="1"/>
  <c r="G33" i="1"/>
  <c r="O33" i="1" s="1"/>
  <c r="H33" i="1"/>
  <c r="G34" i="1"/>
  <c r="O34" i="1" s="1"/>
  <c r="H34" i="1"/>
  <c r="G35" i="1"/>
  <c r="O35" i="1" s="1"/>
  <c r="H35" i="1"/>
  <c r="G36" i="1"/>
  <c r="O36" i="1" s="1"/>
  <c r="H36" i="1"/>
  <c r="G37" i="1"/>
  <c r="O37" i="1" s="1"/>
  <c r="H37" i="1"/>
  <c r="G38" i="1"/>
  <c r="O38" i="1" s="1"/>
  <c r="H38" i="1"/>
  <c r="H138" i="1"/>
  <c r="G138" i="1"/>
  <c r="O138" i="1" s="1"/>
  <c r="H137" i="1"/>
  <c r="G137" i="1"/>
  <c r="O137" i="1" s="1"/>
  <c r="H136" i="1"/>
  <c r="G136" i="1"/>
  <c r="O136" i="1" s="1"/>
  <c r="H135" i="1"/>
  <c r="G135" i="1"/>
  <c r="O135" i="1" s="1"/>
  <c r="H109" i="1"/>
  <c r="G109" i="1"/>
  <c r="O109" i="1" s="1"/>
  <c r="H108" i="1"/>
  <c r="G108" i="1"/>
  <c r="O108" i="1" s="1"/>
  <c r="H105" i="1"/>
  <c r="G105" i="1"/>
  <c r="O105" i="1" s="1"/>
  <c r="H104" i="1"/>
  <c r="G104" i="1"/>
  <c r="O104" i="1" s="1"/>
  <c r="H130" i="1"/>
  <c r="G130" i="1"/>
  <c r="O130" i="1" s="1"/>
  <c r="H129" i="1"/>
  <c r="G129" i="1"/>
  <c r="O129" i="1" s="1"/>
  <c r="H128" i="1"/>
  <c r="G128" i="1"/>
  <c r="O128" i="1" s="1"/>
  <c r="H127" i="1"/>
  <c r="G127" i="1"/>
  <c r="O127" i="1" s="1"/>
  <c r="H110" i="1" l="1"/>
  <c r="H139" i="1"/>
  <c r="Q139" i="1"/>
  <c r="H131" i="1"/>
  <c r="Q131" i="1"/>
  <c r="Q110" i="1"/>
  <c r="G39" i="1"/>
  <c r="O39" i="1" s="1"/>
  <c r="H39" i="1"/>
  <c r="H92" i="1" l="1"/>
  <c r="G92" i="1"/>
  <c r="O92" i="1" s="1"/>
  <c r="H41" i="1"/>
  <c r="G41" i="1"/>
  <c r="O41" i="1" s="1"/>
  <c r="G90" i="1"/>
  <c r="O90" i="1" s="1"/>
  <c r="G91" i="1"/>
  <c r="O91" i="1" s="1"/>
  <c r="G93" i="1"/>
  <c r="O93" i="1" s="1"/>
  <c r="G74" i="1"/>
  <c r="O74" i="1" s="1"/>
  <c r="G55" i="1"/>
  <c r="O55" i="1" s="1"/>
  <c r="G27" i="1"/>
  <c r="O27" i="1" s="1"/>
  <c r="G40" i="1"/>
  <c r="O40" i="1" s="1"/>
  <c r="G42" i="1"/>
  <c r="O42" i="1" s="1"/>
  <c r="G24" i="1"/>
  <c r="O24" i="1" s="1"/>
  <c r="H90" i="1"/>
  <c r="H91" i="1"/>
  <c r="H93" i="1"/>
  <c r="H74" i="1"/>
  <c r="H55" i="1"/>
  <c r="H27" i="1"/>
  <c r="H40" i="1"/>
  <c r="H42" i="1"/>
  <c r="H24" i="1"/>
  <c r="O94" i="1" l="1"/>
  <c r="H94" i="1"/>
  <c r="R94" i="1" s="1"/>
  <c r="H164" i="1" s="1"/>
  <c r="H166" i="1" s="1"/>
  <c r="O67" i="1"/>
  <c r="H67" i="1"/>
  <c r="R67" i="1" s="1"/>
  <c r="G164" i="1" s="1"/>
  <c r="G166" i="1" s="1"/>
  <c r="O43" i="1"/>
  <c r="H43" i="1"/>
  <c r="H49" i="1" s="1"/>
  <c r="R49" i="1" s="1"/>
  <c r="F164" i="1" s="1"/>
  <c r="F166" i="1" s="1"/>
  <c r="I166" i="1" l="1"/>
  <c r="H96" i="1"/>
  <c r="O96" i="1" s="1"/>
  <c r="H100" i="1"/>
  <c r="R100" i="1" s="1"/>
  <c r="H69" i="1"/>
  <c r="O69" i="1" s="1"/>
  <c r="A361" i="2" l="1"/>
  <c r="A369" i="2"/>
  <c r="A377" i="2"/>
  <c r="A385" i="2"/>
  <c r="A393" i="2"/>
  <c r="A401" i="2"/>
  <c r="A409" i="2"/>
  <c r="A417" i="2"/>
  <c r="A425" i="2"/>
  <c r="A433" i="2"/>
  <c r="A441" i="2"/>
  <c r="A449" i="2"/>
  <c r="A457" i="2"/>
  <c r="A370" i="2"/>
  <c r="A378" i="2"/>
  <c r="A386" i="2"/>
  <c r="A394" i="2"/>
  <c r="A402" i="2"/>
  <c r="A410" i="2"/>
  <c r="A418" i="2"/>
  <c r="A426" i="2"/>
  <c r="A434" i="2"/>
  <c r="A442" i="2"/>
  <c r="A450" i="2"/>
  <c r="A458" i="2"/>
  <c r="A372" i="2"/>
  <c r="A380" i="2"/>
  <c r="A388" i="2"/>
  <c r="A396" i="2"/>
  <c r="A404" i="2"/>
  <c r="A436" i="2"/>
  <c r="A373" i="2"/>
  <c r="A453" i="2"/>
  <c r="A362" i="2"/>
  <c r="A363" i="2"/>
  <c r="A371" i="2"/>
  <c r="A379" i="2"/>
  <c r="A387" i="2"/>
  <c r="A395" i="2"/>
  <c r="A403" i="2"/>
  <c r="A411" i="2"/>
  <c r="A419" i="2"/>
  <c r="A427" i="2"/>
  <c r="A435" i="2"/>
  <c r="A443" i="2"/>
  <c r="A451" i="2"/>
  <c r="A459" i="2"/>
  <c r="A364" i="2"/>
  <c r="A412" i="2"/>
  <c r="A420" i="2"/>
  <c r="A428" i="2"/>
  <c r="A444" i="2"/>
  <c r="A452" i="2"/>
  <c r="A460" i="2"/>
  <c r="A365" i="2"/>
  <c r="A381" i="2"/>
  <c r="A389" i="2"/>
  <c r="A397" i="2"/>
  <c r="A405" i="2"/>
  <c r="A413" i="2"/>
  <c r="A421" i="2"/>
  <c r="A429" i="2"/>
  <c r="A437" i="2"/>
  <c r="A445" i="2"/>
  <c r="A366" i="2"/>
  <c r="A374" i="2"/>
  <c r="A382" i="2"/>
  <c r="A390" i="2"/>
  <c r="A398" i="2"/>
  <c r="A406" i="2"/>
  <c r="A414" i="2"/>
  <c r="A422" i="2"/>
  <c r="A430" i="2"/>
  <c r="A438" i="2"/>
  <c r="A446" i="2"/>
  <c r="A454" i="2"/>
  <c r="A367" i="2"/>
  <c r="A375" i="2"/>
  <c r="A383" i="2"/>
  <c r="A391" i="2"/>
  <c r="A399" i="2"/>
  <c r="A407" i="2"/>
  <c r="A415" i="2"/>
  <c r="A423" i="2"/>
  <c r="A431" i="2"/>
  <c r="A439" i="2"/>
  <c r="A447" i="2"/>
  <c r="A455" i="2"/>
  <c r="A368" i="2"/>
  <c r="A376" i="2"/>
  <c r="A384" i="2"/>
  <c r="A392" i="2"/>
  <c r="A400" i="2"/>
  <c r="A408" i="2"/>
  <c r="A416" i="2"/>
  <c r="A424" i="2"/>
  <c r="A432" i="2"/>
  <c r="A440" i="2"/>
  <c r="A448" i="2"/>
  <c r="A456" i="2"/>
  <c r="A461" i="2"/>
  <c r="A321" i="2"/>
  <c r="A335" i="2"/>
  <c r="A304" i="2"/>
  <c r="A295" i="2"/>
  <c r="A344" i="2"/>
  <c r="A261" i="2"/>
  <c r="A149" i="2"/>
  <c r="A90" i="2"/>
  <c r="A231" i="2"/>
  <c r="A134" i="2"/>
  <c r="A117" i="2"/>
  <c r="A193" i="2"/>
  <c r="A207" i="2"/>
  <c r="A118" i="2"/>
  <c r="A357" i="2"/>
  <c r="A300" i="2"/>
  <c r="A191" i="2"/>
  <c r="A102" i="2"/>
  <c r="A233" i="2"/>
  <c r="A111" i="2"/>
  <c r="A201" i="2"/>
  <c r="A204" i="2"/>
  <c r="A232" i="2"/>
  <c r="A31" i="2"/>
  <c r="A105" i="2"/>
  <c r="A360" i="2"/>
  <c r="A176" i="2"/>
  <c r="A98" i="2"/>
  <c r="A350" i="2"/>
  <c r="A340" i="2"/>
  <c r="A142" i="2"/>
  <c r="A157" i="2"/>
  <c r="A332" i="2"/>
  <c r="A168" i="2"/>
  <c r="A22" i="2"/>
  <c r="A241" i="2"/>
  <c r="A76" i="2"/>
  <c r="A103" i="2"/>
  <c r="A229" i="2"/>
  <c r="A44" i="2"/>
  <c r="A106" i="2"/>
  <c r="A319" i="2"/>
  <c r="A246" i="2"/>
  <c r="A354" i="2"/>
  <c r="A97" i="2"/>
  <c r="A34" i="2"/>
  <c r="A303" i="2"/>
  <c r="A95" i="2"/>
  <c r="A230" i="2"/>
  <c r="A297" i="2"/>
  <c r="A221" i="2"/>
  <c r="A33" i="2"/>
  <c r="A36" i="2"/>
  <c r="A342" i="2"/>
  <c r="A37" i="2"/>
  <c r="A172" i="2"/>
  <c r="A219" i="2"/>
  <c r="A257" i="2"/>
  <c r="A128" i="2"/>
  <c r="A127" i="2"/>
  <c r="A248" i="2"/>
  <c r="A38" i="2"/>
  <c r="A341" i="2"/>
  <c r="A338" i="2"/>
  <c r="A156" i="2"/>
  <c r="A187" i="2"/>
  <c r="A243" i="2"/>
  <c r="A29" i="2"/>
  <c r="A292" i="2"/>
  <c r="A169" i="2"/>
  <c r="A59" i="2"/>
  <c r="A337" i="2"/>
  <c r="A192" i="2"/>
  <c r="A223" i="2"/>
  <c r="A15" i="2"/>
  <c r="A206" i="2"/>
  <c r="A50" i="2"/>
  <c r="A245" i="2"/>
  <c r="A21" i="2"/>
  <c r="A284" i="2"/>
  <c r="A129" i="2"/>
  <c r="A51" i="2"/>
  <c r="A258" i="2"/>
  <c r="A214" i="2"/>
  <c r="A14" i="2"/>
  <c r="A310" i="2"/>
  <c r="A133" i="2"/>
  <c r="A65" i="2"/>
  <c r="A164" i="2"/>
  <c r="A349" i="2"/>
  <c r="A27" i="2"/>
  <c r="A28" i="2"/>
  <c r="A240" i="2"/>
  <c r="A179" i="2"/>
  <c r="A185" i="2"/>
  <c r="A80" i="2"/>
  <c r="A287" i="2"/>
  <c r="A175" i="2"/>
  <c r="A79" i="2"/>
  <c r="A42" i="2"/>
  <c r="A48" i="2"/>
  <c r="A198" i="2"/>
  <c r="A86" i="2"/>
  <c r="A266" i="2"/>
  <c r="A73" i="2"/>
  <c r="A309" i="2"/>
  <c r="A213" i="2"/>
  <c r="A101" i="2"/>
  <c r="A218" i="2"/>
  <c r="A312" i="2"/>
  <c r="A268" i="2"/>
  <c r="A140" i="2"/>
  <c r="A12" i="2"/>
  <c r="A200" i="2"/>
  <c r="A315" i="2"/>
  <c r="A155" i="2"/>
  <c r="A314" i="2"/>
  <c r="A17" i="2"/>
  <c r="A290" i="2"/>
  <c r="A298" i="2"/>
  <c r="A145" i="2"/>
  <c r="A16" i="2"/>
  <c r="A271" i="2"/>
  <c r="A167" i="2"/>
  <c r="A63" i="2"/>
  <c r="A313" i="2"/>
  <c r="A294" i="2"/>
  <c r="A182" i="2"/>
  <c r="A78" i="2"/>
  <c r="A194" i="2"/>
  <c r="A41" i="2"/>
  <c r="A293" i="2"/>
  <c r="A197" i="2"/>
  <c r="A93" i="2"/>
  <c r="A18" i="2"/>
  <c r="A40" i="2"/>
  <c r="A236" i="2"/>
  <c r="A108" i="2"/>
  <c r="A202" i="2"/>
  <c r="A120" i="2"/>
  <c r="A307" i="2"/>
  <c r="A123" i="2"/>
  <c r="A234" i="2"/>
  <c r="A210" i="2"/>
  <c r="A25" i="2"/>
  <c r="A359" i="2"/>
  <c r="A255" i="2"/>
  <c r="A159" i="2"/>
  <c r="A47" i="2"/>
  <c r="A217" i="2"/>
  <c r="A270" i="2"/>
  <c r="A166" i="2"/>
  <c r="A70" i="2"/>
  <c r="A122" i="2"/>
  <c r="A280" i="2"/>
  <c r="A285" i="2"/>
  <c r="A181" i="2"/>
  <c r="A85" i="2"/>
  <c r="A345" i="2"/>
  <c r="A358" i="2"/>
  <c r="A228" i="2"/>
  <c r="A100" i="2"/>
  <c r="A170" i="2"/>
  <c r="A56" i="2"/>
  <c r="A283" i="2"/>
  <c r="A115" i="2"/>
  <c r="A347" i="2"/>
  <c r="A154" i="2"/>
  <c r="A146" i="2"/>
  <c r="A296" i="2"/>
  <c r="A351" i="2"/>
  <c r="A239" i="2"/>
  <c r="A143" i="2"/>
  <c r="A39" i="2"/>
  <c r="A113" i="2"/>
  <c r="A262" i="2"/>
  <c r="A150" i="2"/>
  <c r="A54" i="2"/>
  <c r="A74" i="2"/>
  <c r="A144" i="2"/>
  <c r="A277" i="2"/>
  <c r="A165" i="2"/>
  <c r="A69" i="2"/>
  <c r="A305" i="2"/>
  <c r="A326" i="2"/>
  <c r="A220" i="2"/>
  <c r="A92" i="2"/>
  <c r="A26" i="2"/>
  <c r="A32" i="2"/>
  <c r="A251" i="2"/>
  <c r="A91" i="2"/>
  <c r="A130" i="2"/>
  <c r="A81" i="2"/>
  <c r="A184" i="2"/>
  <c r="A318" i="2"/>
  <c r="A316" i="2"/>
  <c r="A299" i="2"/>
  <c r="A235" i="2"/>
  <c r="A171" i="2"/>
  <c r="A107" i="2"/>
  <c r="A43" i="2"/>
  <c r="A186" i="2"/>
  <c r="A121" i="2"/>
  <c r="A66" i="2"/>
  <c r="A89" i="2"/>
  <c r="A136" i="2"/>
  <c r="A343" i="2"/>
  <c r="A279" i="2"/>
  <c r="A215" i="2"/>
  <c r="A151" i="2"/>
  <c r="A87" i="2"/>
  <c r="A23" i="2"/>
  <c r="A265" i="2"/>
  <c r="A208" i="2"/>
  <c r="A254" i="2"/>
  <c r="A190" i="2"/>
  <c r="A126" i="2"/>
  <c r="A62" i="2"/>
  <c r="A306" i="2"/>
  <c r="A353" i="2"/>
  <c r="A328" i="2"/>
  <c r="A302" i="2"/>
  <c r="A269" i="2"/>
  <c r="A205" i="2"/>
  <c r="A141" i="2"/>
  <c r="A77" i="2"/>
  <c r="A13" i="2"/>
  <c r="A289" i="2"/>
  <c r="A352" i="2"/>
  <c r="A286" i="2"/>
  <c r="A276" i="2"/>
  <c r="A212" i="2"/>
  <c r="A148" i="2"/>
  <c r="A84" i="2"/>
  <c r="A20" i="2"/>
  <c r="A82" i="2"/>
  <c r="A57" i="2"/>
  <c r="A152" i="2"/>
  <c r="A278" i="2"/>
  <c r="A355" i="2"/>
  <c r="A291" i="2"/>
  <c r="A227" i="2"/>
  <c r="A163" i="2"/>
  <c r="A99" i="2"/>
  <c r="A35" i="2"/>
  <c r="A114" i="2"/>
  <c r="A346" i="2"/>
  <c r="A10" i="2"/>
  <c r="A336" i="2"/>
  <c r="A104" i="2"/>
  <c r="A327" i="2"/>
  <c r="A263" i="2"/>
  <c r="A199" i="2"/>
  <c r="A135" i="2"/>
  <c r="A71" i="2"/>
  <c r="A322" i="2"/>
  <c r="A161" i="2"/>
  <c r="A112" i="2"/>
  <c r="A238" i="2"/>
  <c r="A174" i="2"/>
  <c r="A110" i="2"/>
  <c r="A46" i="2"/>
  <c r="A226" i="2"/>
  <c r="A249" i="2"/>
  <c r="A216" i="2"/>
  <c r="A317" i="2"/>
  <c r="A253" i="2"/>
  <c r="A189" i="2"/>
  <c r="A125" i="2"/>
  <c r="A61" i="2"/>
  <c r="A282" i="2"/>
  <c r="A209" i="2"/>
  <c r="A272" i="2"/>
  <c r="A356" i="2"/>
  <c r="A260" i="2"/>
  <c r="A196" i="2"/>
  <c r="A132" i="2"/>
  <c r="A68" i="2"/>
  <c r="A330" i="2"/>
  <c r="A329" i="2"/>
  <c r="A320" i="2"/>
  <c r="A96" i="2"/>
  <c r="A333" i="2"/>
  <c r="A339" i="2"/>
  <c r="A275" i="2"/>
  <c r="A211" i="2"/>
  <c r="A147" i="2"/>
  <c r="A83" i="2"/>
  <c r="A19" i="2"/>
  <c r="A324" i="2"/>
  <c r="A124" i="2"/>
  <c r="A281" i="2"/>
  <c r="A325" i="2"/>
  <c r="A267" i="2"/>
  <c r="A203" i="2"/>
  <c r="A139" i="2"/>
  <c r="A11" i="2"/>
  <c r="A53" i="2"/>
  <c r="A177" i="2"/>
  <c r="A224" i="2"/>
  <c r="A252" i="2"/>
  <c r="A188" i="2"/>
  <c r="A60" i="2"/>
  <c r="A274" i="2"/>
  <c r="A288" i="2"/>
  <c r="A88" i="2"/>
  <c r="A331" i="2"/>
  <c r="A75" i="2"/>
  <c r="A58" i="2"/>
  <c r="A250" i="2"/>
  <c r="A273" i="2"/>
  <c r="A264" i="2"/>
  <c r="A64" i="2"/>
  <c r="A311" i="2"/>
  <c r="A247" i="2"/>
  <c r="A183" i="2"/>
  <c r="A119" i="2"/>
  <c r="A55" i="2"/>
  <c r="A178" i="2"/>
  <c r="A49" i="2"/>
  <c r="A334" i="2"/>
  <c r="A222" i="2"/>
  <c r="A158" i="2"/>
  <c r="A94" i="2"/>
  <c r="A30" i="2"/>
  <c r="A162" i="2"/>
  <c r="A153" i="2"/>
  <c r="A24" i="2"/>
  <c r="A301" i="2"/>
  <c r="A237" i="2"/>
  <c r="A173" i="2"/>
  <c r="A109" i="2"/>
  <c r="A45" i="2"/>
  <c r="A138" i="2"/>
  <c r="A137" i="2"/>
  <c r="A160" i="2"/>
  <c r="A308" i="2"/>
  <c r="A244" i="2"/>
  <c r="A180" i="2"/>
  <c r="A116" i="2"/>
  <c r="A52" i="2"/>
  <c r="A242" i="2"/>
  <c r="A225" i="2"/>
  <c r="A256" i="2"/>
  <c r="A72" i="2"/>
  <c r="A348" i="2"/>
  <c r="A323" i="2"/>
  <c r="A259" i="2"/>
  <c r="A195" i="2"/>
  <c r="A131" i="2"/>
  <c r="A67" i="2"/>
  <c r="F168" i="1" l="1"/>
  <c r="I168" i="1"/>
</calcChain>
</file>

<file path=xl/sharedStrings.xml><?xml version="1.0" encoding="utf-8"?>
<sst xmlns="http://schemas.openxmlformats.org/spreadsheetml/2006/main" count="197" uniqueCount="97">
  <si>
    <t>Angaben zum Personal in den Bereichen :</t>
  </si>
  <si>
    <t xml:space="preserve">Einrichtung: </t>
  </si>
  <si>
    <t xml:space="preserve">IK: </t>
  </si>
  <si>
    <t xml:space="preserve">Wir sind an folgenden Tarif/AVR gebunden: </t>
  </si>
  <si>
    <t xml:space="preserve">Unsere Entlohnung ist an nachfolgenden Tarif/AVR angelehnt: </t>
  </si>
  <si>
    <t xml:space="preserve">(§ 72 Abs. 3 a SGB XI) </t>
  </si>
  <si>
    <t xml:space="preserve">(§ 72 Abs. 3 b SGB XI) </t>
  </si>
  <si>
    <t xml:space="preserve">Unsere Entlohnung erfolgt auf Basis des veröffentlichten regional üblichen Entgeltniveaus </t>
  </si>
  <si>
    <t xml:space="preserve">Lfd. NR </t>
  </si>
  <si>
    <t xml:space="preserve">Einstellungs- Datum </t>
  </si>
  <si>
    <t xml:space="preserve">(§ 72 Abs. 3 b SGB XI i.v.m § 3 Abs. 3 der RL des GKV SV nach § 72 Abs. 3 c SGB XI )   </t>
  </si>
  <si>
    <t xml:space="preserve">Hinweise: </t>
  </si>
  <si>
    <t xml:space="preserve">AG -  Anteil </t>
  </si>
  <si>
    <t xml:space="preserve">prospektive Kosten </t>
  </si>
  <si>
    <r>
      <rPr>
        <b/>
        <sz val="10"/>
        <color theme="1"/>
        <rFont val="Arial"/>
        <family val="2"/>
      </rPr>
      <t xml:space="preserve">Engelt Gruppe / Stufe </t>
    </r>
    <r>
      <rPr>
        <sz val="8"/>
        <color theme="1"/>
        <rFont val="Arial"/>
        <family val="2"/>
      </rPr>
      <t>(nach Tarif)</t>
    </r>
  </si>
  <si>
    <r>
      <rPr>
        <b/>
        <sz val="10"/>
        <color theme="1"/>
        <rFont val="Arial"/>
        <family val="2"/>
      </rPr>
      <t xml:space="preserve">Stellen Anteil VZÄ </t>
    </r>
    <r>
      <rPr>
        <sz val="8"/>
        <color theme="1"/>
        <rFont val="Arial"/>
        <family val="2"/>
      </rPr>
      <t>(Basis     40 Std</t>
    </r>
    <r>
      <rPr>
        <sz val="10"/>
        <color theme="1"/>
        <rFont val="Arial"/>
        <family val="2"/>
      </rPr>
      <t xml:space="preserve">)  </t>
    </r>
  </si>
  <si>
    <r>
      <rPr>
        <b/>
        <sz val="10"/>
        <color theme="1"/>
        <rFont val="Arial"/>
        <family val="2"/>
      </rPr>
      <t xml:space="preserve">Jahresbruttoentgelt inkl. AG Anteil </t>
    </r>
    <r>
      <rPr>
        <sz val="10"/>
        <color theme="1"/>
        <rFont val="Arial"/>
        <family val="2"/>
      </rPr>
      <t xml:space="preserve">  </t>
    </r>
    <r>
      <rPr>
        <sz val="8"/>
        <color theme="1"/>
        <rFont val="Arial"/>
        <family val="2"/>
      </rPr>
      <t>(</t>
    </r>
    <r>
      <rPr>
        <u/>
        <sz val="8"/>
        <color theme="1"/>
        <rFont val="Arial"/>
        <family val="2"/>
      </rPr>
      <t xml:space="preserve">ohne </t>
    </r>
    <r>
      <rPr>
        <sz val="8"/>
        <color theme="1"/>
        <rFont val="Arial"/>
        <family val="2"/>
      </rPr>
      <t>Personalnebenkosten wie BG / Fortbildung usw. )</t>
    </r>
    <r>
      <rPr>
        <sz val="10"/>
        <color theme="1"/>
        <rFont val="Arial"/>
        <family val="2"/>
      </rPr>
      <t xml:space="preserve"> </t>
    </r>
  </si>
  <si>
    <t xml:space="preserve">Rechtsverbindliche Erklärung des Trägers über die Richtigkeit der Angaben </t>
  </si>
  <si>
    <t xml:space="preserve">Ort / Datum: </t>
  </si>
  <si>
    <t xml:space="preserve">Unterschrift Träger: </t>
  </si>
  <si>
    <r>
      <rPr>
        <b/>
        <sz val="10"/>
        <color theme="1"/>
        <rFont val="Arial"/>
        <family val="2"/>
      </rPr>
      <t>wöchentl Arbeits zeit / Std</t>
    </r>
    <r>
      <rPr>
        <sz val="10"/>
        <color theme="1"/>
        <rFont val="Arial"/>
        <family val="2"/>
      </rPr>
      <t xml:space="preserve"> </t>
    </r>
  </si>
  <si>
    <t xml:space="preserve">Arbeits stunden / Monat </t>
  </si>
  <si>
    <t xml:space="preserve">Altenpflegerin </t>
  </si>
  <si>
    <t>Jahresbruttoentgelt inkl. AG Anteil                     je VZÄ</t>
  </si>
  <si>
    <r>
      <t xml:space="preserve">Engelt Gruppe / Stufe </t>
    </r>
    <r>
      <rPr>
        <sz val="8"/>
        <color theme="1"/>
        <rFont val="Arial"/>
        <family val="2"/>
      </rPr>
      <t>(nach Tarif)</t>
    </r>
  </si>
  <si>
    <t xml:space="preserve">Krankenschwester </t>
  </si>
  <si>
    <t xml:space="preserve">Erläuterung Zuschläge: </t>
  </si>
  <si>
    <t>Leitung und Verwaltung</t>
  </si>
  <si>
    <t>Hauswirtschaftskräfte</t>
  </si>
  <si>
    <t>sonstiges Personal</t>
  </si>
  <si>
    <t xml:space="preserve">Qualifikation / Funktion                               </t>
  </si>
  <si>
    <t>Leitung</t>
  </si>
  <si>
    <t>Verwaltung</t>
  </si>
  <si>
    <t>Ergebnis</t>
  </si>
  <si>
    <t>Stand vom:</t>
  </si>
  <si>
    <t xml:space="preserve">Stand vom: </t>
  </si>
  <si>
    <r>
      <t xml:space="preserve">Grundlohn / Gehalt                  monatlich    </t>
    </r>
    <r>
      <rPr>
        <sz val="8"/>
        <color theme="1"/>
        <rFont val="Arial"/>
        <family val="2"/>
      </rPr>
      <t>(Basis indiv. Arbeitszeit MA) 1</t>
    </r>
    <r>
      <rPr>
        <sz val="10"/>
        <color theme="1"/>
        <rFont val="Arial"/>
        <family val="2"/>
      </rPr>
      <t xml:space="preserve">       </t>
    </r>
    <r>
      <rPr>
        <sz val="10"/>
        <color rgb="FFFF0000"/>
        <rFont val="Arial"/>
        <family val="2"/>
      </rPr>
      <t xml:space="preserve"> </t>
    </r>
  </si>
  <si>
    <t>Pflegetypische Zulagen monatlich  (Basis indiv. Arbeitszeit MA) 2</t>
  </si>
  <si>
    <r>
      <rPr>
        <u/>
        <sz val="11"/>
        <color theme="1"/>
        <rFont val="Arial"/>
        <family val="2"/>
      </rPr>
      <t>2  Pflegetypische Zulagen:</t>
    </r>
    <r>
      <rPr>
        <sz val="11"/>
        <color theme="1"/>
        <rFont val="Arial"/>
        <family val="2"/>
      </rPr>
      <t xml:space="preserve"> Darunter fallen Zulagen, die typischer Weise unabhängig von konkreten Arbeitseinsätzen oder Arbeitszeiten allein aufgrund des konkreten Beschäftigungsverhältnisses im Pflege- und     Betreuungsbereich regelmäßig und fix gezahlt werden, beispielsweise Pflege- und Geriat-riezulagen, Schicht- und Wechselschichtzulagen für ständige Schicht-/Wechselschichtarbeit, Er-schwerniszulagen, Stellenzulagen. </t>
    </r>
  </si>
  <si>
    <r>
      <rPr>
        <u/>
        <sz val="11"/>
        <color theme="1"/>
        <rFont val="Arial"/>
        <family val="2"/>
      </rPr>
      <t>1  Grundlohn:</t>
    </r>
    <r>
      <rPr>
        <sz val="11"/>
        <color theme="1"/>
        <rFont val="Arial"/>
        <family val="2"/>
      </rPr>
      <t xml:space="preserve"> In der Regel monatlich gezahltes regelmäßiges Grundgehalt unter Berücksichtigung der Eingruppierung in die Entgeltgruppen und der Erfahrungsstufen</t>
    </r>
  </si>
  <si>
    <r>
      <rPr>
        <u/>
        <sz val="11"/>
        <color theme="1"/>
        <rFont val="Arial"/>
        <family val="2"/>
      </rPr>
      <t>3 Vermögenswirksame Leistungen des Arbeitgebers:</t>
    </r>
    <r>
      <rPr>
        <sz val="11"/>
        <color theme="1"/>
        <rFont val="Arial"/>
        <family val="2"/>
      </rPr>
      <t xml:space="preserve"> Darunter werden Leistungen nach § 2 des 5. Vermögensbildungsgesetzes verstanden.</t>
    </r>
  </si>
  <si>
    <r>
      <rPr>
        <u/>
        <sz val="11"/>
        <color theme="1"/>
        <rFont val="Arial"/>
        <family val="2"/>
      </rPr>
      <t>4 Jahressonderzahlungen:</t>
    </r>
    <r>
      <rPr>
        <sz val="11"/>
        <color theme="1"/>
        <rFont val="Arial"/>
        <family val="2"/>
      </rPr>
      <t xml:space="preserve"> Zusätzliches Entgelt, das in jedem Jahr, aber nicht regelmäßig monatlich, sondern z. B. halbjährlich oder jährlich gezahlt wird (beispielsweise Urlaubs- oder Weihnachtsgeld, jährliche Betriebstreueprämien, nicht aber einmalige Sonderzahlungen wie beispielsweise einmalige Prämien oder Boni</t>
    </r>
  </si>
  <si>
    <r>
      <rPr>
        <u/>
        <sz val="11"/>
        <color theme="1"/>
        <rFont val="Arial"/>
        <family val="2"/>
      </rPr>
      <t>5 Bereitschaftsdienst und Rufbereitschaft:</t>
    </r>
    <r>
      <rPr>
        <sz val="11"/>
        <color theme="1"/>
        <rFont val="Arial"/>
        <family val="2"/>
      </rPr>
      <t xml:space="preserve">  Bereitschaftsdienst ist die Zeitspanne, in der der Arbeitnehmer sich für Zwecke des Betriebes an einem vom Arbeitgeber vorgegebenen Ort innerhalb oder außerhalb des Betriebs aufhalten muss, damit er erforderlichenfalls seine Arbeitstätigkeit jedenfalls unverzüglich aufnehmen kann.  Rufbereitschaft ist die Verpflichtung des Arbeitnehmers, für den Arbeitgeber jederzeit erreichbar zu sein, um auf Abruf die Arbeit alsbald aufnehmen zu können. Im Unterschied zum Bereitschaftsdienst muss sich der Arbeitnehmer nicht an einem vorgegebenen Ort aufhalten. </t>
    </r>
  </si>
  <si>
    <r>
      <rPr>
        <u/>
        <sz val="11"/>
        <color theme="1"/>
        <rFont val="Arial"/>
        <family val="2"/>
      </rPr>
      <t xml:space="preserve">6 Pflegetypische Zuschläge: </t>
    </r>
    <r>
      <rPr>
        <sz val="11"/>
        <color theme="1"/>
        <rFont val="Arial"/>
        <family val="2"/>
      </rPr>
      <t>Pflegetypische Zuschläge sind solche, die abhängig von der Art und Häufigkeit bestimmter Tätigkeiten, also den konkreten Arbeitseinsätzen oder Arbeitszeiten, z. B. beim Einsatz in bestimmten Bereichen oder zu bestimmten Zeiten, gezahlt werden. Zu zahlen sind von den nicht tarifgebundenen Pflegeeinrichtungen mindestens Nachtzuschläge, Sonntagszuschläge und Feiertagszuschläge.</t>
    </r>
  </si>
  <si>
    <t xml:space="preserve">stellv. PDL </t>
  </si>
  <si>
    <t>PDL (Anteil Pflege)</t>
  </si>
  <si>
    <t>ggf. Jahres sonder- zahlungen jährlich (Basis indiv. Arbeitszeit MA) 4</t>
  </si>
  <si>
    <t>ggf. Bereit schaftsdienst oder Ruf bereitschaft monatlich (Basis indiv. Arbeitszeit MA) 5</t>
  </si>
  <si>
    <t>ggf. pflege typische Zuschläge (variabel)  monatlich (Basis indiv. Arbeitszeit MA) 6</t>
  </si>
  <si>
    <t>ggf. VWL   AG-Anteil monatlich (Basis indiv. Arbeitszeit MA) 3</t>
  </si>
  <si>
    <r>
      <t xml:space="preserve">Stundenlohn  AN Brutto     Arbeitszeit normiert    </t>
    </r>
    <r>
      <rPr>
        <sz val="8"/>
        <color theme="1"/>
        <rFont val="Arial"/>
        <family val="2"/>
      </rPr>
      <t>(ohne variable Zuschläge) nachrichtlich</t>
    </r>
    <r>
      <rPr>
        <sz val="10"/>
        <color theme="1"/>
        <rFont val="Arial"/>
        <family val="2"/>
      </rPr>
      <t xml:space="preserve">    </t>
    </r>
  </si>
  <si>
    <r>
      <t xml:space="preserve">Stundenlohn  AN Brutto     Arbeitszeit normiert    </t>
    </r>
    <r>
      <rPr>
        <sz val="8"/>
        <color theme="1"/>
        <rFont val="Arial"/>
        <family val="2"/>
      </rPr>
      <t xml:space="preserve">(ohne variable Zuschläge) </t>
    </r>
    <r>
      <rPr>
        <sz val="10"/>
        <color theme="1"/>
        <rFont val="Arial"/>
        <family val="2"/>
      </rPr>
      <t xml:space="preserve">nachrichtlich    </t>
    </r>
  </si>
  <si>
    <r>
      <t xml:space="preserve">Stundenlohn  AN Brutto     Arbeitszeit normiert    </t>
    </r>
    <r>
      <rPr>
        <sz val="8"/>
        <color theme="1"/>
        <rFont val="Arial"/>
        <family val="2"/>
      </rPr>
      <t>(ohne variable Zuschläge)</t>
    </r>
    <r>
      <rPr>
        <sz val="10"/>
        <color theme="1"/>
        <rFont val="Arial"/>
        <family val="2"/>
      </rPr>
      <t xml:space="preserve"> nachrichtlich   </t>
    </r>
  </si>
  <si>
    <r>
      <t xml:space="preserve">Stundenlohn  AN Brutto     Arbeitszeit normiert    </t>
    </r>
    <r>
      <rPr>
        <sz val="8"/>
        <color theme="1"/>
        <rFont val="Arial"/>
        <family val="2"/>
      </rPr>
      <t>(nur Grundgehalt) nachrichtlich</t>
    </r>
    <r>
      <rPr>
        <sz val="10"/>
        <color theme="1"/>
        <rFont val="Arial"/>
        <family val="2"/>
      </rPr>
      <t xml:space="preserve">    </t>
    </r>
  </si>
  <si>
    <r>
      <t xml:space="preserve">Qualifikation / Funktion                               </t>
    </r>
    <r>
      <rPr>
        <sz val="8"/>
        <color rgb="FFFF0000"/>
        <rFont val="Arial"/>
        <family val="2"/>
      </rPr>
      <t/>
    </r>
  </si>
  <si>
    <r>
      <t xml:space="preserve">Qualifikation / Funktion                               </t>
    </r>
    <r>
      <rPr>
        <sz val="8"/>
        <color theme="1"/>
        <rFont val="Arial"/>
        <family val="2"/>
      </rPr>
      <t>(hier Einsatzgebiet der Hauswirtschaftskräfte, Hausmeister kennzeichnen)</t>
    </r>
    <r>
      <rPr>
        <sz val="10"/>
        <color theme="1"/>
        <rFont val="Arial"/>
        <family val="2"/>
      </rPr>
      <t xml:space="preserve"> </t>
    </r>
  </si>
  <si>
    <t xml:space="preserve">gew. Entgeltniveau der Beschäftigtengruppe / AN-Brutto Std. /nachrichtl. </t>
  </si>
  <si>
    <t>gew. Entgeltniveau der Beschäftigtengruppe / AN-Brutto Std. /nachrichtl.</t>
  </si>
  <si>
    <t xml:space="preserve">Ergebnis </t>
  </si>
  <si>
    <t>PHK</t>
  </si>
  <si>
    <r>
      <t xml:space="preserve">Stellen Anteil VZÄ </t>
    </r>
    <r>
      <rPr>
        <sz val="8"/>
        <color theme="1"/>
        <rFont val="Arial"/>
        <family val="2"/>
      </rPr>
      <t>(Basis     40 Std</t>
    </r>
    <r>
      <rPr>
        <sz val="10"/>
        <color theme="1"/>
        <rFont val="Arial"/>
        <family val="2"/>
      </rPr>
      <t xml:space="preserve">)  </t>
    </r>
  </si>
  <si>
    <t xml:space="preserve">Stellen Anteil VZÄ (Basis     40 Std) </t>
  </si>
  <si>
    <t xml:space="preserve">wöchentl Arbeits zeit / Std </t>
  </si>
  <si>
    <r>
      <t xml:space="preserve">Jahresbruttoentgelt inkl. AG Anteil   </t>
    </r>
    <r>
      <rPr>
        <sz val="8"/>
        <color theme="1"/>
        <rFont val="Arial"/>
        <family val="2"/>
      </rPr>
      <t>(</t>
    </r>
    <r>
      <rPr>
        <u/>
        <sz val="8"/>
        <color theme="1"/>
        <rFont val="Arial"/>
        <family val="2"/>
      </rPr>
      <t xml:space="preserve">ohne </t>
    </r>
    <r>
      <rPr>
        <sz val="8"/>
        <color theme="1"/>
        <rFont val="Arial"/>
        <family val="2"/>
      </rPr>
      <t>Personalnebenkosten wie BG / Fortbildung usw. )</t>
    </r>
    <r>
      <rPr>
        <sz val="10"/>
        <color theme="1"/>
        <rFont val="Arial"/>
        <family val="2"/>
      </rPr>
      <t xml:space="preserve"> </t>
    </r>
  </si>
  <si>
    <t xml:space="preserve">Jahresbruttoentgelt inkl. AG Anteil   (ohne Personalnebenkosten wie BG / Fortbildung usw. ) </t>
  </si>
  <si>
    <t>Jahresbrutto-entgelt inkl. AG Anteil je VZÄ</t>
  </si>
  <si>
    <r>
      <rPr>
        <b/>
        <sz val="12"/>
        <color theme="1"/>
        <rFont val="Arial"/>
        <family val="2"/>
      </rPr>
      <t xml:space="preserve">Pflege- und Betreuungskräfte </t>
    </r>
    <r>
      <rPr>
        <b/>
        <u/>
        <sz val="12"/>
        <color theme="1"/>
        <rFont val="Arial"/>
        <family val="2"/>
      </rPr>
      <t>ohne</t>
    </r>
    <r>
      <rPr>
        <b/>
        <sz val="12"/>
        <color theme="1"/>
        <rFont val="Arial"/>
        <family val="2"/>
      </rPr>
      <t xml:space="preserve"> mindestens einjährige Berufsausbildung</t>
    </r>
    <r>
      <rPr>
        <sz val="12"/>
        <color theme="1"/>
        <rFont val="Arial"/>
        <family val="2"/>
      </rPr>
      <t xml:space="preserve"> (lt. RL des GKV SV nach § 72 Abs. 3c SGB XI)</t>
    </r>
  </si>
  <si>
    <r>
      <rPr>
        <b/>
        <sz val="12"/>
        <color theme="1"/>
        <rFont val="Arial"/>
        <family val="2"/>
      </rPr>
      <t xml:space="preserve">Pflege- und Betreuungskräfte </t>
    </r>
    <r>
      <rPr>
        <b/>
        <u/>
        <sz val="12"/>
        <color theme="1"/>
        <rFont val="Arial"/>
        <family val="2"/>
      </rPr>
      <t>mit</t>
    </r>
    <r>
      <rPr>
        <b/>
        <sz val="12"/>
        <color theme="1"/>
        <rFont val="Arial"/>
        <family val="2"/>
      </rPr>
      <t xml:space="preserve"> mindestens einjähriger Berufsausbildung</t>
    </r>
    <r>
      <rPr>
        <sz val="12"/>
        <color theme="1"/>
        <rFont val="Arial"/>
        <family val="2"/>
      </rPr>
      <t xml:space="preserve"> (lt. RL des GKV SV nach § 72 Abs. 3c SGB XI) </t>
    </r>
  </si>
  <si>
    <r>
      <t xml:space="preserve">Fachkräfte in den Bereichen Pflege und Betreuung mit mindestens dreijähriger Berufsausbildung </t>
    </r>
    <r>
      <rPr>
        <sz val="12"/>
        <color theme="1"/>
        <rFont val="Arial"/>
        <family val="2"/>
      </rPr>
      <t>(lt. RL des GKV SV nach § 72 Abs. 3c SGB XI)</t>
    </r>
    <r>
      <rPr>
        <b/>
        <sz val="12"/>
        <color theme="1"/>
        <rFont val="Arial"/>
        <family val="2"/>
      </rPr>
      <t xml:space="preserve"> inkl PDL und Stellv. PDL in der Pflege </t>
    </r>
  </si>
  <si>
    <t>Pflege- und Betreuungshilfskräfte</t>
  </si>
  <si>
    <t>Pflege-und Betreuungshilfskräfte gesamt</t>
  </si>
  <si>
    <t xml:space="preserve">PDL </t>
  </si>
  <si>
    <t xml:space="preserve">Referenzmodell </t>
  </si>
  <si>
    <t xml:space="preserve">Pflege, Betreuung, Leitung und Verwaltung, Wirtschaft sowie weiteres Personal </t>
  </si>
  <si>
    <t xml:space="preserve">Beantragung Pflegesatz gemäß § 89 SGB XI </t>
  </si>
  <si>
    <t xml:space="preserve">Zukünftiger Vereinbarungszeitraum </t>
  </si>
  <si>
    <t xml:space="preserve">von </t>
  </si>
  <si>
    <t xml:space="preserve">bis </t>
  </si>
  <si>
    <t xml:space="preserve">Ermittlung durchschnittliche Personalkosten nach Einsatz SGB XI </t>
  </si>
  <si>
    <t xml:space="preserve">PHK mit Qualifikation </t>
  </si>
  <si>
    <t xml:space="preserve">PHK ohne Qualifikation </t>
  </si>
  <si>
    <t xml:space="preserve">durchs. Personalk. (Basis 40 Std./Wo) </t>
  </si>
  <si>
    <t xml:space="preserve">Personalkosten </t>
  </si>
  <si>
    <t xml:space="preserve">Personaleinsatz in % nach SGB XI </t>
  </si>
  <si>
    <t xml:space="preserve">Referenznummer </t>
  </si>
  <si>
    <t xml:space="preserve">Punktwert </t>
  </si>
  <si>
    <t xml:space="preserve">Durchschnitt </t>
  </si>
  <si>
    <t xml:space="preserve">Referenztabelle </t>
  </si>
  <si>
    <t xml:space="preserve"> </t>
  </si>
  <si>
    <t xml:space="preserve">Referenz nummer </t>
  </si>
  <si>
    <t xml:space="preserve">Durschn. AG-Brutto Personalkosten aller Pflege- u. Betreuungskräfte für den Einsatz im SGB XI </t>
  </si>
  <si>
    <t>Justierung PW</t>
  </si>
  <si>
    <t>bis</t>
  </si>
  <si>
    <t xml:space="preserve">PFK inkl. PDL und stllv. PDL in der Pflege) </t>
  </si>
  <si>
    <t xml:space="preserve">ggf. Steuer und SV freie  pflegtypische Zuschläge (variabel) monatlich (Basis inidv. Arbeitszeit MA) 6  </t>
  </si>
  <si>
    <t xml:space="preserve">ggf. Steuer und SV freie  pflegtypische Zuschläge (variabel) monatlich (Basis inidv. Arbeitszeit MA) 6 </t>
  </si>
  <si>
    <t>Stand 03.11.2025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</si>
</sst>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 #,##0.00\ &quot;€&quot;_-;\-* #,##0.00\ &quot;€&quot;_-;_-* &quot;-&quot;??\ &quot;€&quot;_-;_-@_-"/>
    <numFmt numFmtId="164" formatCode="0.0"/>
    <numFmt numFmtId="165" formatCode="#,##0.00\ &quot;€&quot;"/>
    <numFmt numFmtId="166" formatCode="_-* #,##0.00\ [$€-407]_-;\-* #,##0.00\ [$€-407]_-;_-* &quot;-&quot;??\ [$€-407]_-;_-@_-"/>
    <numFmt numFmtId="167" formatCode="0.0000"/>
    <numFmt numFmtId="168" formatCode="_-* #,##0.00\ [$€-1]_-;\-* #,##0.00\ [$€-1]_-;_-* &quot;-&quot;??\ [$€-1]_-"/>
  </numFmts>
  <fonts count="21" x14ac:knownFonts="1">
    <font>
      <sz val="11"/>
      <color theme="1"/>
      <name val="Arial"/>
      <family val="2"/>
    </font>
    <font>
      <b/>
      <sz val="11"/>
      <color theme="1"/>
      <name val="Arial"/>
      <family val="2"/>
    </font>
    <font>
      <sz val="10"/>
      <color theme="1"/>
      <name val="Arial"/>
      <family val="2"/>
    </font>
    <font>
      <sz val="8"/>
      <color theme="1"/>
      <name val="Arial"/>
      <family val="2"/>
    </font>
    <font>
      <u/>
      <sz val="8"/>
      <color theme="1"/>
      <name val="Arial"/>
      <family val="2"/>
    </font>
    <font>
      <b/>
      <sz val="10"/>
      <color theme="1"/>
      <name val="Arial"/>
      <family val="2"/>
    </font>
    <font>
      <sz val="8"/>
      <color rgb="FFFF0000"/>
      <name val="Arial"/>
      <family val="2"/>
    </font>
    <font>
      <b/>
      <sz val="11"/>
      <color rgb="FFFF0000"/>
      <name val="Arial"/>
      <family val="2"/>
    </font>
    <font>
      <sz val="11"/>
      <color rgb="FFFF0000"/>
      <name val="Arial"/>
      <family val="2"/>
    </font>
    <font>
      <sz val="10"/>
      <color rgb="FFFF0000"/>
      <name val="Arial"/>
      <family val="2"/>
    </font>
    <font>
      <b/>
      <sz val="11"/>
      <color theme="1"/>
      <name val="Arial"/>
      <family val="2"/>
    </font>
    <font>
      <u/>
      <sz val="11"/>
      <color theme="1"/>
      <name val="Arial"/>
      <family val="2"/>
    </font>
    <font>
      <b/>
      <sz val="11"/>
      <color theme="0" tint="-0.14999847407452621"/>
      <name val="Arial"/>
      <family val="2"/>
    </font>
    <font>
      <sz val="11"/>
      <color theme="0" tint="-0.14999847407452621"/>
      <name val="Arial"/>
      <family val="2"/>
    </font>
    <font>
      <sz val="12"/>
      <color theme="1"/>
      <name val="Arial"/>
      <family val="2"/>
    </font>
    <font>
      <b/>
      <sz val="12"/>
      <color theme="1"/>
      <name val="Arial"/>
      <family val="2"/>
    </font>
    <font>
      <b/>
      <u/>
      <sz val="12"/>
      <color theme="1"/>
      <name val="Arial"/>
      <family val="2"/>
    </font>
    <font>
      <sz val="11"/>
      <color theme="1"/>
      <name val="Arial"/>
      <family val="2"/>
    </font>
    <font>
      <sz val="10"/>
      <name val="Arial"/>
      <family val="2"/>
    </font>
    <font>
      <sz val="11"/>
      <color indexed="8"/>
      <name val="Arial"/>
      <family val="2"/>
    </font>
    <font>
      <i/>
      <sz val="11"/>
      <color theme="1"/>
      <name val="Arial"/>
      <family val="2"/>
    </font>
  </fonts>
  <fills count="7">
    <fill>
      <patternFill patternType="none"/>
    </fill>
    <fill>
      <patternFill patternType="gray125"/>
    </fill>
    <fill>
      <patternFill patternType="solid">
        <fgColor theme="7" tint="0.79998168889431442"/>
        <bgColor indexed="64"/>
      </patternFill>
    </fill>
    <fill>
      <patternFill patternType="solid">
        <fgColor theme="0" tint="-0.14999847407452621"/>
        <bgColor indexed="64"/>
      </patternFill>
    </fill>
    <fill>
      <patternFill patternType="solid">
        <fgColor rgb="FFFF0000"/>
        <bgColor indexed="64"/>
      </patternFill>
    </fill>
    <fill>
      <patternFill patternType="solid">
        <fgColor theme="9"/>
        <bgColor indexed="64"/>
      </patternFill>
    </fill>
    <fill>
      <patternFill patternType="solid">
        <fgColor theme="0" tint="-4.9989318521683403E-2"/>
        <bgColor indexed="64"/>
      </patternFill>
    </fill>
  </fills>
  <borders count="43">
    <border>
      <left/>
      <right/>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right style="medium">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9">
    <xf numFmtId="0" fontId="0" fillId="0" borderId="0"/>
    <xf numFmtId="0" fontId="17" fillId="0" borderId="0"/>
    <xf numFmtId="0" fontId="18" fillId="0" borderId="0"/>
    <xf numFmtId="0" fontId="18" fillId="0" borderId="0"/>
    <xf numFmtId="0" fontId="18" fillId="0" borderId="0"/>
    <xf numFmtId="44" fontId="19" fillId="0" borderId="0" applyFont="0" applyFill="0" applyBorder="0" applyAlignment="0" applyProtection="0"/>
    <xf numFmtId="0" fontId="18" fillId="0" borderId="0"/>
    <xf numFmtId="0" fontId="18" fillId="0" borderId="0"/>
    <xf numFmtId="168" fontId="18" fillId="0" borderId="0" applyFont="0" applyFill="0" applyBorder="0" applyAlignment="0" applyProtection="0"/>
  </cellStyleXfs>
  <cellXfs count="207">
    <xf numFmtId="0" fontId="0" fillId="0" borderId="0" xfId="0"/>
    <xf numFmtId="0" fontId="0" fillId="0" borderId="0" xfId="0" applyAlignment="1">
      <alignment horizontal="center"/>
    </xf>
    <xf numFmtId="0" fontId="1" fillId="0" borderId="0" xfId="0" applyFont="1"/>
    <xf numFmtId="0" fontId="2" fillId="0" borderId="0" xfId="0" applyFont="1"/>
    <xf numFmtId="0" fontId="3" fillId="0" borderId="0" xfId="0" applyFont="1" applyAlignment="1">
      <alignment vertical="top"/>
    </xf>
    <xf numFmtId="0" fontId="0" fillId="0" borderId="0" xfId="0" applyAlignment="1"/>
    <xf numFmtId="0" fontId="5" fillId="0" borderId="4" xfId="0" applyFont="1" applyBorder="1" applyAlignment="1">
      <alignment vertical="top" wrapText="1"/>
    </xf>
    <xf numFmtId="0" fontId="2" fillId="0" borderId="4" xfId="0" applyFont="1" applyBorder="1" applyAlignment="1">
      <alignment vertical="top" wrapText="1"/>
    </xf>
    <xf numFmtId="0" fontId="0" fillId="0" borderId="0" xfId="0" applyAlignment="1">
      <alignment horizontal="left" vertical="top" wrapText="1"/>
    </xf>
    <xf numFmtId="0" fontId="0" fillId="0" borderId="0" xfId="0" applyAlignment="1">
      <alignment horizontal="left" vertical="top"/>
    </xf>
    <xf numFmtId="0" fontId="0" fillId="0" borderId="0" xfId="0" applyFill="1" applyBorder="1" applyAlignment="1">
      <alignment horizontal="center"/>
    </xf>
    <xf numFmtId="0" fontId="0" fillId="0" borderId="0" xfId="0" applyFill="1" applyBorder="1" applyAlignment="1">
      <alignment horizontal="left"/>
    </xf>
    <xf numFmtId="2" fontId="0" fillId="3" borderId="8" xfId="0" applyNumberFormat="1" applyFill="1" applyBorder="1"/>
    <xf numFmtId="165" fontId="0" fillId="3" borderId="8" xfId="0" applyNumberFormat="1" applyFill="1" applyBorder="1"/>
    <xf numFmtId="0" fontId="1" fillId="3" borderId="9" xfId="0" applyFont="1" applyFill="1" applyBorder="1"/>
    <xf numFmtId="0" fontId="0" fillId="3" borderId="10" xfId="0" applyFill="1" applyBorder="1"/>
    <xf numFmtId="0" fontId="0" fillId="3" borderId="11" xfId="0" applyFill="1" applyBorder="1"/>
    <xf numFmtId="0" fontId="0" fillId="3" borderId="12" xfId="0" applyFill="1" applyBorder="1"/>
    <xf numFmtId="0" fontId="0" fillId="3" borderId="0" xfId="0" applyFill="1" applyBorder="1"/>
    <xf numFmtId="0" fontId="0" fillId="3" borderId="13" xfId="0" applyFill="1" applyBorder="1"/>
    <xf numFmtId="0" fontId="0" fillId="3" borderId="0" xfId="0" applyFill="1" applyBorder="1" applyAlignment="1">
      <alignment horizontal="left" vertical="top"/>
    </xf>
    <xf numFmtId="165" fontId="0" fillId="0" borderId="0" xfId="0" applyNumberFormat="1"/>
    <xf numFmtId="0" fontId="0" fillId="0" borderId="0" xfId="0" applyFill="1" applyBorder="1"/>
    <xf numFmtId="2" fontId="0" fillId="0" borderId="0" xfId="0" applyNumberFormat="1" applyFill="1" applyBorder="1"/>
    <xf numFmtId="165" fontId="0" fillId="0" borderId="0" xfId="0" applyNumberFormat="1" applyFill="1" applyBorder="1"/>
    <xf numFmtId="165" fontId="1" fillId="0" borderId="0" xfId="0" applyNumberFormat="1" applyFont="1" applyFill="1" applyBorder="1"/>
    <xf numFmtId="165" fontId="1" fillId="3" borderId="8" xfId="0" applyNumberFormat="1" applyFont="1" applyFill="1" applyBorder="1"/>
    <xf numFmtId="0" fontId="1" fillId="3" borderId="2" xfId="0" applyFont="1" applyFill="1" applyBorder="1" applyAlignment="1">
      <alignment horizontal="center"/>
    </xf>
    <xf numFmtId="165" fontId="0" fillId="3" borderId="19" xfId="0" applyNumberFormat="1" applyFill="1" applyBorder="1"/>
    <xf numFmtId="165" fontId="0" fillId="3" borderId="20" xfId="0" applyNumberFormat="1" applyFill="1" applyBorder="1"/>
    <xf numFmtId="2" fontId="0" fillId="3" borderId="23" xfId="0" applyNumberFormat="1" applyFill="1" applyBorder="1"/>
    <xf numFmtId="0" fontId="0" fillId="3" borderId="23" xfId="0" applyFill="1" applyBorder="1"/>
    <xf numFmtId="0" fontId="0" fillId="3" borderId="20" xfId="0" applyFill="1" applyBorder="1"/>
    <xf numFmtId="166" fontId="8" fillId="3" borderId="23" xfId="0" applyNumberFormat="1" applyFont="1" applyFill="1" applyBorder="1"/>
    <xf numFmtId="165" fontId="1" fillId="3" borderId="23" xfId="0" applyNumberFormat="1" applyFont="1" applyFill="1" applyBorder="1"/>
    <xf numFmtId="0" fontId="0" fillId="0" borderId="0" xfId="0" applyFill="1"/>
    <xf numFmtId="164" fontId="0" fillId="0" borderId="0" xfId="0" applyNumberFormat="1" applyFill="1" applyBorder="1"/>
    <xf numFmtId="165" fontId="1" fillId="3" borderId="8" xfId="0" applyNumberFormat="1" applyFont="1" applyFill="1" applyBorder="1" applyAlignment="1">
      <alignment vertical="top" wrapText="1"/>
    </xf>
    <xf numFmtId="165" fontId="10" fillId="3" borderId="23" xfId="0" applyNumberFormat="1" applyFont="1" applyFill="1" applyBorder="1"/>
    <xf numFmtId="2" fontId="0" fillId="3" borderId="26" xfId="0" applyNumberFormat="1" applyFill="1" applyBorder="1"/>
    <xf numFmtId="165" fontId="0" fillId="3" borderId="26" xfId="0" applyNumberFormat="1" applyFill="1" applyBorder="1"/>
    <xf numFmtId="165" fontId="1" fillId="3" borderId="26" xfId="0" applyNumberFormat="1" applyFont="1" applyFill="1" applyBorder="1"/>
    <xf numFmtId="165" fontId="0" fillId="3" borderId="24" xfId="0" applyNumberFormat="1" applyFill="1" applyBorder="1"/>
    <xf numFmtId="0" fontId="1" fillId="0" borderId="0" xfId="0" applyFont="1" applyAlignment="1"/>
    <xf numFmtId="165" fontId="10" fillId="3" borderId="8" xfId="0" applyNumberFormat="1" applyFont="1" applyFill="1" applyBorder="1"/>
    <xf numFmtId="2" fontId="0" fillId="3" borderId="8" xfId="0" applyNumberFormat="1" applyFont="1" applyFill="1" applyBorder="1"/>
    <xf numFmtId="165" fontId="0" fillId="3" borderId="8" xfId="0" applyNumberFormat="1" applyFont="1" applyFill="1" applyBorder="1"/>
    <xf numFmtId="165" fontId="8" fillId="3" borderId="23" xfId="0" applyNumberFormat="1" applyFont="1" applyFill="1" applyBorder="1"/>
    <xf numFmtId="0" fontId="11" fillId="0" borderId="0" xfId="0" applyFont="1" applyFill="1"/>
    <xf numFmtId="0" fontId="1" fillId="3" borderId="23" xfId="0" applyFont="1" applyFill="1" applyBorder="1"/>
    <xf numFmtId="165" fontId="0" fillId="3" borderId="28" xfId="0" applyNumberFormat="1" applyFill="1" applyBorder="1"/>
    <xf numFmtId="165" fontId="0" fillId="3" borderId="30" xfId="0" applyNumberFormat="1" applyFill="1" applyBorder="1"/>
    <xf numFmtId="165" fontId="0" fillId="3" borderId="32" xfId="0" applyNumberFormat="1" applyFill="1" applyBorder="1"/>
    <xf numFmtId="165" fontId="0" fillId="3" borderId="28" xfId="0" applyNumberFormat="1" applyFont="1" applyFill="1" applyBorder="1"/>
    <xf numFmtId="0" fontId="5" fillId="0" borderId="13" xfId="0" applyFont="1" applyBorder="1" applyAlignment="1">
      <alignment vertical="top" wrapText="1"/>
    </xf>
    <xf numFmtId="0" fontId="5" fillId="0" borderId="34" xfId="0" applyFont="1" applyBorder="1" applyAlignment="1">
      <alignment vertical="top" wrapText="1"/>
    </xf>
    <xf numFmtId="0" fontId="2" fillId="0" borderId="34" xfId="0" applyFont="1" applyBorder="1" applyAlignment="1">
      <alignment vertical="top" wrapText="1"/>
    </xf>
    <xf numFmtId="0" fontId="2" fillId="0" borderId="12" xfId="0" applyFont="1" applyBorder="1" applyAlignment="1">
      <alignment vertical="top" wrapText="1"/>
    </xf>
    <xf numFmtId="2" fontId="12" fillId="3" borderId="23" xfId="0" applyNumberFormat="1" applyFont="1" applyFill="1" applyBorder="1"/>
    <xf numFmtId="165" fontId="13" fillId="3" borderId="23" xfId="0" applyNumberFormat="1" applyFont="1" applyFill="1" applyBorder="1"/>
    <xf numFmtId="166" fontId="8" fillId="0" borderId="0" xfId="0" applyNumberFormat="1" applyFont="1" applyFill="1" applyBorder="1"/>
    <xf numFmtId="165" fontId="1" fillId="3" borderId="17" xfId="0" applyNumberFormat="1" applyFont="1" applyFill="1" applyBorder="1" applyAlignment="1">
      <alignment horizontal="left"/>
    </xf>
    <xf numFmtId="0" fontId="0" fillId="3" borderId="33" xfId="0" applyFill="1" applyBorder="1"/>
    <xf numFmtId="165" fontId="1" fillId="3" borderId="17" xfId="0" applyNumberFormat="1" applyFont="1" applyFill="1" applyBorder="1" applyAlignment="1">
      <alignment horizontal="center"/>
    </xf>
    <xf numFmtId="165" fontId="1" fillId="3" borderId="18" xfId="0" applyNumberFormat="1" applyFont="1" applyFill="1" applyBorder="1" applyAlignment="1">
      <alignment horizontal="center"/>
    </xf>
    <xf numFmtId="0" fontId="0" fillId="3" borderId="22" xfId="0" applyFill="1" applyBorder="1"/>
    <xf numFmtId="0" fontId="0" fillId="3" borderId="23" xfId="0" applyFont="1" applyFill="1" applyBorder="1"/>
    <xf numFmtId="2" fontId="1" fillId="3" borderId="0" xfId="0" applyNumberFormat="1" applyFont="1" applyFill="1"/>
    <xf numFmtId="166" fontId="13" fillId="3" borderId="23" xfId="0" applyNumberFormat="1" applyFont="1" applyFill="1" applyBorder="1"/>
    <xf numFmtId="165" fontId="1" fillId="3" borderId="0" xfId="0" applyNumberFormat="1" applyFont="1" applyFill="1" applyBorder="1" applyAlignment="1">
      <alignment horizontal="left"/>
    </xf>
    <xf numFmtId="165" fontId="0" fillId="3" borderId="0" xfId="0" applyNumberFormat="1" applyFill="1"/>
    <xf numFmtId="0" fontId="1" fillId="3" borderId="0" xfId="0" applyFont="1" applyFill="1"/>
    <xf numFmtId="0" fontId="0" fillId="3" borderId="0" xfId="0" applyFill="1"/>
    <xf numFmtId="166" fontId="7" fillId="3" borderId="0" xfId="0" applyNumberFormat="1" applyFont="1" applyFill="1"/>
    <xf numFmtId="0" fontId="1" fillId="0" borderId="0" xfId="0" applyFont="1" applyAlignment="1">
      <alignment wrapText="1"/>
    </xf>
    <xf numFmtId="2" fontId="1" fillId="3" borderId="8" xfId="0" applyNumberFormat="1" applyFont="1" applyFill="1" applyBorder="1" applyAlignment="1">
      <alignment horizontal="left"/>
    </xf>
    <xf numFmtId="165" fontId="12" fillId="3" borderId="17" xfId="0" applyNumberFormat="1" applyFont="1" applyFill="1" applyBorder="1" applyAlignment="1">
      <alignment horizontal="left"/>
    </xf>
    <xf numFmtId="165" fontId="12" fillId="3" borderId="18" xfId="0" applyNumberFormat="1" applyFont="1" applyFill="1" applyBorder="1" applyAlignment="1">
      <alignment horizontal="left"/>
    </xf>
    <xf numFmtId="2" fontId="1" fillId="3" borderId="8" xfId="0" applyNumberFormat="1" applyFont="1" applyFill="1" applyBorder="1"/>
    <xf numFmtId="0" fontId="5" fillId="0" borderId="8" xfId="0" applyFont="1" applyBorder="1" applyAlignment="1">
      <alignment wrapText="1"/>
    </xf>
    <xf numFmtId="165" fontId="0" fillId="3" borderId="19" xfId="0" applyNumberFormat="1" applyFont="1" applyFill="1" applyBorder="1" applyAlignment="1">
      <alignment vertical="top" wrapText="1"/>
    </xf>
    <xf numFmtId="2" fontId="0" fillId="3" borderId="23" xfId="0" applyNumberFormat="1" applyFont="1" applyFill="1" applyBorder="1"/>
    <xf numFmtId="165" fontId="1" fillId="0" borderId="0" xfId="0" applyNumberFormat="1" applyFont="1" applyFill="1" applyBorder="1" applyAlignment="1">
      <alignment horizontal="left"/>
    </xf>
    <xf numFmtId="165" fontId="12" fillId="0" borderId="0" xfId="0" applyNumberFormat="1" applyFont="1" applyFill="1" applyBorder="1" applyAlignment="1">
      <alignment horizontal="left"/>
    </xf>
    <xf numFmtId="166" fontId="13" fillId="0" borderId="0" xfId="0" applyNumberFormat="1" applyFont="1" applyFill="1" applyBorder="1"/>
    <xf numFmtId="0" fontId="15" fillId="0" borderId="0" xfId="0" applyFont="1" applyAlignment="1"/>
    <xf numFmtId="0" fontId="14" fillId="0" borderId="0" xfId="0" applyFont="1"/>
    <xf numFmtId="0" fontId="2" fillId="2" borderId="1" xfId="0" applyFont="1" applyFill="1" applyBorder="1" applyAlignment="1" applyProtection="1">
      <alignment horizontal="center"/>
      <protection locked="0"/>
    </xf>
    <xf numFmtId="0" fontId="2" fillId="2" borderId="3" xfId="0" applyFont="1" applyFill="1" applyBorder="1" applyAlignment="1" applyProtection="1">
      <alignment horizontal="center"/>
      <protection locked="0"/>
    </xf>
    <xf numFmtId="0" fontId="0" fillId="2" borderId="2" xfId="0" applyFill="1" applyBorder="1" applyProtection="1">
      <protection locked="0"/>
    </xf>
    <xf numFmtId="0" fontId="0" fillId="2" borderId="1" xfId="0" applyFill="1" applyBorder="1" applyAlignment="1" applyProtection="1">
      <alignment horizontal="center"/>
      <protection locked="0"/>
    </xf>
    <xf numFmtId="10" fontId="7" fillId="2" borderId="7" xfId="0" applyNumberFormat="1" applyFont="1" applyFill="1" applyBorder="1" applyAlignment="1" applyProtection="1">
      <alignment horizontal="center" vertical="center"/>
      <protection locked="0"/>
    </xf>
    <xf numFmtId="0" fontId="0" fillId="2" borderId="27" xfId="0" applyFill="1" applyBorder="1" applyProtection="1">
      <protection locked="0"/>
    </xf>
    <xf numFmtId="0" fontId="0" fillId="2" borderId="8" xfId="0" applyFill="1" applyBorder="1" applyProtection="1">
      <protection locked="0"/>
    </xf>
    <xf numFmtId="0" fontId="0" fillId="2" borderId="26" xfId="0" applyFill="1" applyBorder="1" applyProtection="1">
      <protection locked="0"/>
    </xf>
    <xf numFmtId="2" fontId="0" fillId="2" borderId="8" xfId="0" applyNumberFormat="1" applyFont="1" applyFill="1" applyBorder="1" applyProtection="1">
      <protection locked="0"/>
    </xf>
    <xf numFmtId="0" fontId="0" fillId="2" borderId="29" xfId="0" applyFill="1" applyBorder="1" applyProtection="1">
      <protection locked="0"/>
    </xf>
    <xf numFmtId="0" fontId="0" fillId="2" borderId="31" xfId="0" applyFill="1" applyBorder="1" applyProtection="1">
      <protection locked="0"/>
    </xf>
    <xf numFmtId="0" fontId="0" fillId="2" borderId="23" xfId="0" applyFill="1" applyBorder="1" applyProtection="1">
      <protection locked="0"/>
    </xf>
    <xf numFmtId="0" fontId="0" fillId="2" borderId="27" xfId="0" applyFont="1" applyFill="1" applyBorder="1" applyProtection="1">
      <protection locked="0"/>
    </xf>
    <xf numFmtId="0" fontId="0" fillId="2" borderId="8" xfId="0" applyFont="1" applyFill="1" applyBorder="1" applyProtection="1">
      <protection locked="0"/>
    </xf>
    <xf numFmtId="165" fontId="0" fillId="2" borderId="8" xfId="0" applyNumberFormat="1" applyFill="1" applyBorder="1" applyProtection="1">
      <protection locked="0"/>
    </xf>
    <xf numFmtId="165" fontId="0" fillId="2" borderId="26" xfId="0" applyNumberFormat="1" applyFill="1" applyBorder="1" applyProtection="1">
      <protection locked="0"/>
    </xf>
    <xf numFmtId="165" fontId="0" fillId="2" borderId="23" xfId="0" applyNumberFormat="1" applyFill="1" applyBorder="1" applyProtection="1">
      <protection locked="0"/>
    </xf>
    <xf numFmtId="165" fontId="0" fillId="2" borderId="8" xfId="0" applyNumberFormat="1" applyFont="1" applyFill="1" applyBorder="1" applyProtection="1">
      <protection locked="0"/>
    </xf>
    <xf numFmtId="0" fontId="0" fillId="2" borderId="31" xfId="0" applyFont="1" applyFill="1" applyBorder="1" applyProtection="1">
      <protection locked="0"/>
    </xf>
    <xf numFmtId="0" fontId="0" fillId="2" borderId="23" xfId="0" applyFont="1" applyFill="1" applyBorder="1" applyProtection="1">
      <protection locked="0"/>
    </xf>
    <xf numFmtId="0" fontId="0" fillId="2" borderId="21" xfId="0" applyFill="1" applyBorder="1" applyProtection="1">
      <protection locked="0"/>
    </xf>
    <xf numFmtId="2" fontId="0" fillId="2" borderId="8" xfId="0" applyNumberFormat="1" applyFill="1" applyBorder="1" applyProtection="1">
      <protection locked="0"/>
    </xf>
    <xf numFmtId="0" fontId="0" fillId="2" borderId="25" xfId="0" applyFill="1" applyBorder="1" applyProtection="1">
      <protection locked="0"/>
    </xf>
    <xf numFmtId="0" fontId="0" fillId="2" borderId="22" xfId="0" applyFill="1" applyBorder="1" applyProtection="1">
      <protection locked="0"/>
    </xf>
    <xf numFmtId="165" fontId="0" fillId="2" borderId="19" xfId="0" applyNumberFormat="1" applyFill="1" applyBorder="1" applyProtection="1">
      <protection locked="0"/>
    </xf>
    <xf numFmtId="165" fontId="0" fillId="2" borderId="20" xfId="0" applyNumberFormat="1" applyFill="1" applyBorder="1" applyProtection="1">
      <protection locked="0"/>
    </xf>
    <xf numFmtId="164" fontId="0" fillId="2" borderId="8" xfId="0" applyNumberFormat="1" applyFill="1" applyBorder="1" applyProtection="1">
      <protection locked="0"/>
    </xf>
    <xf numFmtId="164" fontId="0" fillId="2" borderId="8" xfId="0" applyNumberFormat="1" applyFont="1" applyFill="1" applyBorder="1" applyProtection="1">
      <protection locked="0"/>
    </xf>
    <xf numFmtId="164" fontId="0" fillId="2" borderId="23" xfId="0" applyNumberFormat="1" applyFill="1" applyBorder="1" applyProtection="1">
      <protection locked="0"/>
    </xf>
    <xf numFmtId="0" fontId="5" fillId="2" borderId="21" xfId="0" applyFont="1" applyFill="1" applyBorder="1" applyAlignment="1" applyProtection="1">
      <alignment vertical="top" wrapText="1"/>
      <protection locked="0"/>
    </xf>
    <xf numFmtId="0" fontId="5" fillId="2" borderId="8" xfId="0" applyFont="1" applyFill="1" applyBorder="1" applyAlignment="1" applyProtection="1">
      <alignment vertical="top" wrapText="1"/>
      <protection locked="0"/>
    </xf>
    <xf numFmtId="0" fontId="2" fillId="2" borderId="8" xfId="0" applyFont="1" applyFill="1" applyBorder="1" applyAlignment="1" applyProtection="1">
      <alignment vertical="top" wrapText="1"/>
      <protection locked="0"/>
    </xf>
    <xf numFmtId="164" fontId="0" fillId="2" borderId="8" xfId="0" applyNumberFormat="1" applyFont="1" applyFill="1" applyBorder="1" applyAlignment="1" applyProtection="1">
      <alignment vertical="top" wrapText="1"/>
      <protection locked="0"/>
    </xf>
    <xf numFmtId="164" fontId="0" fillId="2" borderId="23" xfId="0" applyNumberFormat="1" applyFont="1" applyFill="1" applyBorder="1" applyProtection="1">
      <protection locked="0"/>
    </xf>
    <xf numFmtId="165" fontId="2" fillId="2" borderId="8" xfId="0" applyNumberFormat="1" applyFont="1" applyFill="1" applyBorder="1" applyAlignment="1" applyProtection="1">
      <alignment vertical="top" wrapText="1"/>
      <protection locked="0"/>
    </xf>
    <xf numFmtId="165" fontId="5" fillId="2" borderId="8" xfId="0" applyNumberFormat="1" applyFont="1" applyFill="1" applyBorder="1" applyAlignment="1" applyProtection="1">
      <alignment vertical="top" wrapText="1"/>
      <protection locked="0"/>
    </xf>
    <xf numFmtId="0" fontId="0" fillId="0" borderId="15" xfId="0" applyBorder="1"/>
    <xf numFmtId="0" fontId="0" fillId="0" borderId="14" xfId="0" applyBorder="1"/>
    <xf numFmtId="0" fontId="0" fillId="0" borderId="16" xfId="0" applyBorder="1"/>
    <xf numFmtId="0" fontId="0" fillId="0" borderId="0" xfId="0" applyFill="1" applyBorder="1" applyAlignment="1">
      <alignment horizontal="left" vertical="top" wrapText="1"/>
    </xf>
    <xf numFmtId="0" fontId="1" fillId="0" borderId="9" xfId="0" applyFont="1" applyFill="1" applyBorder="1"/>
    <xf numFmtId="0" fontId="1" fillId="0" borderId="10" xfId="0" applyFont="1" applyFill="1" applyBorder="1"/>
    <xf numFmtId="0" fontId="0" fillId="0" borderId="10" xfId="0" applyFill="1" applyBorder="1"/>
    <xf numFmtId="0" fontId="0" fillId="0" borderId="11" xfId="0" applyFill="1" applyBorder="1"/>
    <xf numFmtId="0" fontId="0" fillId="0" borderId="12" xfId="0" applyFill="1" applyBorder="1"/>
    <xf numFmtId="0" fontId="0" fillId="0" borderId="13" xfId="0" applyFill="1" applyBorder="1"/>
    <xf numFmtId="0" fontId="1" fillId="0" borderId="12" xfId="0" applyFont="1" applyFill="1" applyBorder="1"/>
    <xf numFmtId="0" fontId="1" fillId="0" borderId="0" xfId="0" applyFont="1" applyFill="1" applyBorder="1"/>
    <xf numFmtId="0" fontId="0" fillId="0" borderId="0" xfId="0" applyFill="1" applyBorder="1" applyAlignment="1">
      <alignment horizontal="right"/>
    </xf>
    <xf numFmtId="14" fontId="0" fillId="2" borderId="8" xfId="0" applyNumberFormat="1" applyFill="1" applyBorder="1"/>
    <xf numFmtId="0" fontId="0" fillId="0" borderId="38" xfId="0" applyFill="1" applyBorder="1"/>
    <xf numFmtId="0" fontId="1" fillId="0" borderId="39" xfId="0" applyFont="1" applyFill="1" applyBorder="1" applyAlignment="1">
      <alignment vertical="top" wrapText="1"/>
    </xf>
    <xf numFmtId="0" fontId="1" fillId="0" borderId="40" xfId="0" applyFont="1" applyFill="1" applyBorder="1" applyAlignment="1">
      <alignment vertical="top" wrapText="1"/>
    </xf>
    <xf numFmtId="0" fontId="1" fillId="0" borderId="27" xfId="0" applyFont="1" applyFill="1" applyBorder="1"/>
    <xf numFmtId="0" fontId="0" fillId="3" borderId="28" xfId="0" applyFill="1" applyBorder="1"/>
    <xf numFmtId="10" fontId="0" fillId="2" borderId="8" xfId="0" applyNumberFormat="1" applyFill="1" applyBorder="1"/>
    <xf numFmtId="10" fontId="0" fillId="4" borderId="28" xfId="0" applyNumberFormat="1" applyFont="1" applyFill="1" applyBorder="1"/>
    <xf numFmtId="0" fontId="0" fillId="0" borderId="35" xfId="0" applyFill="1" applyBorder="1"/>
    <xf numFmtId="165" fontId="0" fillId="3" borderId="36" xfId="0" applyNumberFormat="1" applyFill="1" applyBorder="1"/>
    <xf numFmtId="165" fontId="7" fillId="3" borderId="37" xfId="0" applyNumberFormat="1" applyFont="1" applyFill="1" applyBorder="1"/>
    <xf numFmtId="0" fontId="0" fillId="0" borderId="0" xfId="0" applyBorder="1"/>
    <xf numFmtId="0" fontId="1" fillId="0" borderId="41" xfId="0" applyFont="1" applyFill="1" applyBorder="1"/>
    <xf numFmtId="0" fontId="1" fillId="3" borderId="42" xfId="0" applyFont="1" applyFill="1" applyBorder="1"/>
    <xf numFmtId="167" fontId="1" fillId="5" borderId="42" xfId="0" applyNumberFormat="1" applyFont="1" applyFill="1" applyBorder="1"/>
    <xf numFmtId="165" fontId="7" fillId="3" borderId="32" xfId="0" applyNumberFormat="1" applyFont="1" applyFill="1" applyBorder="1"/>
    <xf numFmtId="165" fontId="8" fillId="3" borderId="20" xfId="0" applyNumberFormat="1" applyFont="1" applyFill="1" applyBorder="1"/>
    <xf numFmtId="0" fontId="0" fillId="0" borderId="0" xfId="0" applyBorder="1" applyAlignment="1"/>
    <xf numFmtId="0" fontId="0" fillId="0" borderId="0" xfId="0" applyFill="1" applyBorder="1" applyAlignment="1">
      <alignment horizontal="center" vertical="top"/>
    </xf>
    <xf numFmtId="0" fontId="0" fillId="0" borderId="8" xfId="0" applyBorder="1" applyAlignment="1">
      <alignment horizontal="center" wrapText="1"/>
    </xf>
    <xf numFmtId="167" fontId="0" fillId="0" borderId="26" xfId="0" applyNumberFormat="1" applyBorder="1"/>
    <xf numFmtId="165" fontId="0" fillId="0" borderId="8" xfId="0" applyNumberFormat="1" applyBorder="1"/>
    <xf numFmtId="167" fontId="8" fillId="0" borderId="0" xfId="0" applyNumberFormat="1" applyFont="1"/>
    <xf numFmtId="0" fontId="0" fillId="6" borderId="23" xfId="0" applyFill="1" applyBorder="1"/>
    <xf numFmtId="0" fontId="0" fillId="6" borderId="8" xfId="0" applyFill="1" applyBorder="1" applyAlignment="1">
      <alignment horizontal="center"/>
    </xf>
    <xf numFmtId="165" fontId="0" fillId="6" borderId="8" xfId="0" applyNumberFormat="1" applyFill="1" applyBorder="1"/>
    <xf numFmtId="167" fontId="0" fillId="6" borderId="8" xfId="0" applyNumberFormat="1" applyFill="1" applyBorder="1"/>
    <xf numFmtId="0" fontId="0" fillId="6" borderId="8" xfId="0" applyNumberFormat="1" applyFill="1" applyBorder="1"/>
    <xf numFmtId="0" fontId="20" fillId="0" borderId="0" xfId="0" applyFont="1"/>
    <xf numFmtId="0" fontId="0" fillId="2" borderId="9" xfId="0" applyFill="1" applyBorder="1" applyAlignment="1" applyProtection="1">
      <alignment horizontal="left" vertical="top" wrapText="1"/>
      <protection locked="0"/>
    </xf>
    <xf numFmtId="0" fontId="0" fillId="2" borderId="10" xfId="0" applyFill="1" applyBorder="1" applyAlignment="1" applyProtection="1">
      <alignment horizontal="left" vertical="top" wrapText="1"/>
      <protection locked="0"/>
    </xf>
    <xf numFmtId="0" fontId="0" fillId="2" borderId="11" xfId="0" applyFill="1" applyBorder="1" applyAlignment="1" applyProtection="1">
      <alignment horizontal="left" vertical="top" wrapText="1"/>
      <protection locked="0"/>
    </xf>
    <xf numFmtId="0" fontId="0" fillId="2" borderId="12" xfId="0" applyFill="1" applyBorder="1" applyAlignment="1" applyProtection="1">
      <alignment horizontal="left" vertical="top" wrapText="1"/>
      <protection locked="0"/>
    </xf>
    <xf numFmtId="0" fontId="0" fillId="2" borderId="0" xfId="0" applyFill="1" applyBorder="1" applyAlignment="1" applyProtection="1">
      <alignment horizontal="left" vertical="top" wrapText="1"/>
      <protection locked="0"/>
    </xf>
    <xf numFmtId="0" fontId="0" fillId="2" borderId="13" xfId="0" applyFill="1" applyBorder="1" applyAlignment="1" applyProtection="1">
      <alignment horizontal="left" vertical="top" wrapText="1"/>
      <protection locked="0"/>
    </xf>
    <xf numFmtId="0" fontId="0" fillId="2" borderId="14" xfId="0" applyFill="1" applyBorder="1" applyAlignment="1" applyProtection="1">
      <alignment horizontal="left" vertical="top" wrapText="1"/>
      <protection locked="0"/>
    </xf>
    <xf numFmtId="0" fontId="0" fillId="2" borderId="15" xfId="0" applyFill="1" applyBorder="1" applyAlignment="1" applyProtection="1">
      <alignment horizontal="left" vertical="top" wrapText="1"/>
      <protection locked="0"/>
    </xf>
    <xf numFmtId="0" fontId="0" fillId="2" borderId="16" xfId="0" applyFill="1" applyBorder="1" applyAlignment="1" applyProtection="1">
      <alignment horizontal="left" vertical="top" wrapText="1"/>
      <protection locked="0"/>
    </xf>
    <xf numFmtId="0" fontId="14" fillId="0" borderId="0" xfId="0" applyFont="1" applyAlignment="1">
      <alignment horizontal="left"/>
    </xf>
    <xf numFmtId="165" fontId="1" fillId="3" borderId="19" xfId="0" applyNumberFormat="1" applyFont="1" applyFill="1" applyBorder="1" applyAlignment="1">
      <alignment horizontal="left"/>
    </xf>
    <xf numFmtId="165" fontId="1" fillId="3" borderId="3" xfId="0" applyNumberFormat="1" applyFont="1" applyFill="1" applyBorder="1" applyAlignment="1">
      <alignment horizontal="left"/>
    </xf>
    <xf numFmtId="165" fontId="1" fillId="3" borderId="21" xfId="0" applyNumberFormat="1" applyFont="1" applyFill="1" applyBorder="1" applyAlignment="1">
      <alignment horizontal="left"/>
    </xf>
    <xf numFmtId="0" fontId="0" fillId="2" borderId="9" xfId="0" applyFill="1" applyBorder="1" applyAlignment="1" applyProtection="1">
      <alignment horizontal="center"/>
      <protection locked="0"/>
    </xf>
    <xf numFmtId="0" fontId="0" fillId="2" borderId="10" xfId="0" applyFill="1" applyBorder="1" applyAlignment="1" applyProtection="1">
      <alignment horizontal="center"/>
      <protection locked="0"/>
    </xf>
    <xf numFmtId="0" fontId="0" fillId="2" borderId="11" xfId="0" applyFill="1" applyBorder="1" applyAlignment="1" applyProtection="1">
      <alignment horizontal="center"/>
      <protection locked="0"/>
    </xf>
    <xf numFmtId="0" fontId="0" fillId="2" borderId="14" xfId="0" applyFill="1" applyBorder="1" applyAlignment="1" applyProtection="1">
      <alignment horizontal="center"/>
      <protection locked="0"/>
    </xf>
    <xf numFmtId="0" fontId="0" fillId="2" borderId="15" xfId="0" applyFill="1" applyBorder="1" applyAlignment="1" applyProtection="1">
      <alignment horizontal="center"/>
      <protection locked="0"/>
    </xf>
    <xf numFmtId="0" fontId="0" fillId="2" borderId="16" xfId="0" applyFill="1" applyBorder="1" applyAlignment="1" applyProtection="1">
      <alignment horizontal="center"/>
      <protection locked="0"/>
    </xf>
    <xf numFmtId="166" fontId="0" fillId="3" borderId="19" xfId="0" applyNumberFormat="1" applyFont="1" applyFill="1" applyBorder="1" applyAlignment="1">
      <alignment horizontal="center"/>
    </xf>
    <xf numFmtId="166" fontId="0" fillId="3" borderId="3" xfId="0" applyNumberFormat="1" applyFont="1" applyFill="1" applyBorder="1" applyAlignment="1">
      <alignment horizontal="center"/>
    </xf>
    <xf numFmtId="166" fontId="0" fillId="3" borderId="21" xfId="0" applyNumberFormat="1" applyFont="1" applyFill="1" applyBorder="1" applyAlignment="1">
      <alignment horizontal="center"/>
    </xf>
    <xf numFmtId="0" fontId="2" fillId="2" borderId="3" xfId="0" applyFont="1" applyFill="1" applyBorder="1" applyAlignment="1" applyProtection="1">
      <alignment horizontal="left" vertical="top"/>
      <protection locked="0"/>
    </xf>
    <xf numFmtId="0" fontId="0" fillId="2" borderId="1" xfId="0" applyFill="1" applyBorder="1" applyAlignment="1" applyProtection="1">
      <alignment horizontal="center"/>
      <protection locked="0"/>
    </xf>
    <xf numFmtId="0" fontId="0" fillId="3" borderId="12" xfId="0" applyFill="1" applyBorder="1" applyAlignment="1">
      <alignment horizontal="left" vertical="top" wrapText="1"/>
    </xf>
    <xf numFmtId="0" fontId="0" fillId="3" borderId="0" xfId="0" applyFill="1" applyBorder="1" applyAlignment="1">
      <alignment horizontal="left" vertical="top" wrapText="1"/>
    </xf>
    <xf numFmtId="0" fontId="0" fillId="2" borderId="5" xfId="0" applyFill="1" applyBorder="1" applyAlignment="1" applyProtection="1">
      <alignment horizontal="left"/>
      <protection locked="0"/>
    </xf>
    <xf numFmtId="0" fontId="0" fillId="2" borderId="6" xfId="0" applyFill="1" applyBorder="1" applyAlignment="1" applyProtection="1">
      <alignment horizontal="left"/>
      <protection locked="0"/>
    </xf>
    <xf numFmtId="0" fontId="0" fillId="2" borderId="7" xfId="0" applyFill="1" applyBorder="1" applyAlignment="1" applyProtection="1">
      <alignment horizontal="left"/>
      <protection locked="0"/>
    </xf>
    <xf numFmtId="0" fontId="0" fillId="3" borderId="8" xfId="0" applyFill="1" applyBorder="1" applyAlignment="1">
      <alignment horizontal="center"/>
    </xf>
    <xf numFmtId="0" fontId="1" fillId="0" borderId="0" xfId="0" applyFont="1" applyFill="1" applyBorder="1" applyAlignment="1">
      <alignment horizontal="left" vertical="top"/>
    </xf>
    <xf numFmtId="0" fontId="0" fillId="3" borderId="13" xfId="0" applyFill="1" applyBorder="1" applyAlignment="1">
      <alignment horizontal="left" vertical="top" wrapText="1"/>
    </xf>
    <xf numFmtId="0" fontId="0" fillId="3" borderId="12" xfId="0" applyFont="1" applyFill="1" applyBorder="1" applyAlignment="1">
      <alignment horizontal="left" vertical="top" wrapText="1"/>
    </xf>
    <xf numFmtId="0" fontId="0" fillId="3" borderId="0" xfId="0" applyFont="1" applyFill="1" applyBorder="1" applyAlignment="1">
      <alignment horizontal="left" vertical="top" wrapText="1"/>
    </xf>
    <xf numFmtId="0" fontId="0" fillId="3" borderId="13" xfId="0" applyFont="1" applyFill="1" applyBorder="1" applyAlignment="1">
      <alignment horizontal="left" vertical="top" wrapText="1"/>
    </xf>
    <xf numFmtId="0" fontId="0" fillId="3" borderId="14" xfId="0" applyFill="1" applyBorder="1" applyAlignment="1">
      <alignment horizontal="left" vertical="top" wrapText="1"/>
    </xf>
    <xf numFmtId="0" fontId="0" fillId="3" borderId="15" xfId="0" applyFill="1" applyBorder="1" applyAlignment="1">
      <alignment horizontal="left" vertical="top" wrapText="1"/>
    </xf>
    <xf numFmtId="0" fontId="0" fillId="3" borderId="16" xfId="0" applyFill="1" applyBorder="1" applyAlignment="1">
      <alignment horizontal="left" vertical="top" wrapText="1"/>
    </xf>
    <xf numFmtId="0" fontId="0" fillId="6" borderId="8" xfId="0" applyFill="1" applyBorder="1" applyAlignment="1">
      <alignment horizontal="center" vertical="top" wrapText="1"/>
    </xf>
    <xf numFmtId="0" fontId="0" fillId="6" borderId="23" xfId="0" applyFill="1" applyBorder="1" applyAlignment="1">
      <alignment horizontal="center" vertical="top" wrapText="1"/>
    </xf>
    <xf numFmtId="0" fontId="0" fillId="6" borderId="8" xfId="0" applyFill="1" applyBorder="1" applyAlignment="1">
      <alignment horizontal="center" vertical="top"/>
    </xf>
    <xf numFmtId="0" fontId="0" fillId="6" borderId="23" xfId="0" applyFill="1" applyBorder="1" applyAlignment="1">
      <alignment horizontal="center" vertical="top"/>
    </xf>
  </cellXfs>
  <cellStyles count="9">
    <cellStyle name="Euro 5" xfId="8" xr:uid="{00000000-0005-0000-0000-000000000000}"/>
    <cellStyle name="Standard" xfId="0" builtinId="0"/>
    <cellStyle name="Standard 10" xfId="2" xr:uid="{00000000-0005-0000-0000-000002000000}"/>
    <cellStyle name="Standard 2" xfId="7" xr:uid="{00000000-0005-0000-0000-000003000000}"/>
    <cellStyle name="Standard 20" xfId="3" xr:uid="{00000000-0005-0000-0000-000004000000}"/>
    <cellStyle name="Standard 21" xfId="4" xr:uid="{00000000-0005-0000-0000-000005000000}"/>
    <cellStyle name="Standard 22" xfId="1" xr:uid="{00000000-0005-0000-0000-000006000000}"/>
    <cellStyle name="Standard 3" xfId="6" xr:uid="{00000000-0005-0000-0000-000007000000}"/>
    <cellStyle name="Währung 4" xfId="5" xr:uid="{00000000-0005-0000-0000-000008000000}"/>
  </cellStyles>
  <dxfs count="285">
    <dxf>
      <font>
        <b val="0"/>
        <i val="0"/>
        <strike val="0"/>
        <condense val="0"/>
        <extend val="0"/>
        <outline val="0"/>
        <shadow val="0"/>
        <u val="none"/>
        <vertAlign val="baseline"/>
        <sz val="11"/>
        <color rgb="FFFF0000"/>
        <name val="Arial"/>
        <family val="2"/>
        <scheme val="none"/>
      </font>
      <numFmt numFmtId="165" formatCode="#,##0.00\ &quot;€&quot;"/>
      <fill>
        <patternFill patternType="solid">
          <fgColor indexed="64"/>
          <bgColor theme="0" tint="-0.14999847407452621"/>
        </patternFill>
      </fill>
      <border diagonalUp="0" diagonalDown="0" outline="0">
        <left style="thin">
          <color indexed="64"/>
        </left>
        <right/>
        <top style="thin">
          <color indexed="64"/>
        </top>
        <bottom/>
      </border>
    </dxf>
    <dxf>
      <font>
        <b/>
        <i val="0"/>
        <strike val="0"/>
        <condense val="0"/>
        <extend val="0"/>
        <outline val="0"/>
        <shadow val="0"/>
        <u val="none"/>
        <vertAlign val="baseline"/>
        <sz val="11"/>
        <color theme="1"/>
        <name val="Arial"/>
        <family val="2"/>
        <scheme val="none"/>
      </font>
      <numFmt numFmtId="165" formatCode="#,##0.00\ &quot;€&quot;"/>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rgb="FFFF0000"/>
        <name val="Arial"/>
        <family val="2"/>
        <scheme val="none"/>
      </font>
      <numFmt numFmtId="166" formatCode="_-* #,##0.00\ [$€-407]_-;\-* #,##0.00\ [$€-407]_-;_-* &quot;-&quot;??\ [$€-407]_-;_-@_-"/>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0" tint="-0.14999847407452621"/>
        <name val="Arial"/>
        <family val="2"/>
        <scheme val="none"/>
      </font>
      <numFmt numFmtId="166" formatCode="_-* #,##0.00\ [$€-407]_-;\-* #,##0.00\ [$€-407]_-;_-* &quot;-&quot;??\ [$€-407]_-;_-@_-"/>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numFmt numFmtId="2" formatCode="0.00"/>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font>
        <b/>
        <i val="0"/>
        <strike val="0"/>
        <condense val="0"/>
        <extend val="0"/>
        <outline val="0"/>
        <shadow val="0"/>
        <u val="none"/>
        <vertAlign val="baseline"/>
        <sz val="11"/>
        <color theme="0" tint="-0.14999847407452621"/>
        <name val="Arial"/>
        <family val="2"/>
        <scheme val="none"/>
      </font>
      <numFmt numFmtId="165" formatCode="#,##0.00\ &quot;€&quot;"/>
      <fill>
        <patternFill patternType="solid">
          <fgColor indexed="64"/>
          <bgColor theme="0" tint="-0.14999847407452621"/>
        </patternFill>
      </fill>
      <alignment horizontal="left" vertical="bottom" textRotation="0" wrapText="0" indent="0" justifyLastLine="0" shrinkToFit="0" readingOrder="0"/>
      <border diagonalUp="0" diagonalDown="0" outline="0">
        <left/>
        <right/>
        <top style="thin">
          <color indexed="64"/>
        </top>
        <bottom/>
      </border>
    </dxf>
    <dxf>
      <font>
        <b/>
        <i val="0"/>
        <strike val="0"/>
        <condense val="0"/>
        <extend val="0"/>
        <outline val="0"/>
        <shadow val="0"/>
        <u val="none"/>
        <vertAlign val="baseline"/>
        <sz val="11"/>
        <color theme="1"/>
        <name val="Arial"/>
        <family val="2"/>
        <scheme val="none"/>
      </font>
      <numFmt numFmtId="165" formatCode="#,##0.00\ &quot;€&quot;"/>
      <fill>
        <patternFill patternType="solid">
          <fgColor indexed="64"/>
          <bgColor theme="0" tint="-0.14999847407452621"/>
        </patternFill>
      </fill>
      <alignment horizontal="left" vertical="bottom" textRotation="0" wrapText="0" indent="0" justifyLastLine="0" shrinkToFit="0" readingOrder="0"/>
      <border diagonalUp="0" diagonalDown="0" outline="0">
        <left/>
        <right/>
        <top style="thin">
          <color indexed="64"/>
        </top>
        <bottom/>
      </border>
    </dxf>
    <dxf>
      <font>
        <b/>
        <i val="0"/>
        <strike val="0"/>
        <condense val="0"/>
        <extend val="0"/>
        <outline val="0"/>
        <shadow val="0"/>
        <u val="none"/>
        <vertAlign val="baseline"/>
        <sz val="11"/>
        <color theme="1"/>
        <name val="Arial"/>
        <family val="2"/>
        <scheme val="none"/>
      </font>
      <numFmt numFmtId="165" formatCode="#,##0.00\ &quot;€&quot;"/>
      <fill>
        <patternFill patternType="solid">
          <fgColor indexed="64"/>
          <bgColor theme="0" tint="-0.14999847407452621"/>
        </patternFill>
      </fill>
      <alignment horizontal="left" vertical="bottom" textRotation="0" wrapText="0" indent="0" justifyLastLine="0" shrinkToFit="0" readingOrder="0"/>
      <border diagonalUp="0" diagonalDown="0" outline="0">
        <left/>
        <right/>
        <top style="thin">
          <color indexed="64"/>
        </top>
        <bottom/>
      </border>
    </dxf>
    <dxf>
      <font>
        <b/>
        <i val="0"/>
        <strike val="0"/>
        <condense val="0"/>
        <extend val="0"/>
        <outline val="0"/>
        <shadow val="0"/>
        <u val="none"/>
        <vertAlign val="baseline"/>
        <sz val="11"/>
        <color theme="1"/>
        <name val="Arial"/>
        <family val="2"/>
        <scheme val="none"/>
      </font>
      <numFmt numFmtId="165" formatCode="#,##0.00\ &quot;€&quot;"/>
      <fill>
        <patternFill patternType="solid">
          <fgColor indexed="64"/>
          <bgColor theme="0" tint="-0.14999847407452621"/>
        </patternFill>
      </fill>
      <alignment horizontal="left" vertical="bottom" textRotation="0" wrapText="0" indent="0" justifyLastLine="0" shrinkToFit="0" readingOrder="0"/>
      <border diagonalUp="0" diagonalDown="0" outline="0">
        <left/>
        <right/>
        <top style="thin">
          <color indexed="64"/>
        </top>
        <bottom/>
      </border>
    </dxf>
    <dxf>
      <font>
        <b/>
        <i val="0"/>
        <strike val="0"/>
        <condense val="0"/>
        <extend val="0"/>
        <outline val="0"/>
        <shadow val="0"/>
        <u val="none"/>
        <vertAlign val="baseline"/>
        <sz val="11"/>
        <color theme="1"/>
        <name val="Arial"/>
        <family val="2"/>
        <scheme val="none"/>
      </font>
      <numFmt numFmtId="165" formatCode="#,##0.00\ &quot;€&quot;"/>
      <fill>
        <patternFill patternType="solid">
          <fgColor indexed="64"/>
          <bgColor theme="0" tint="-0.14999847407452621"/>
        </patternFill>
      </fill>
      <alignment horizontal="left" vertical="bottom" textRotation="0" wrapText="0"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11"/>
        <color rgb="FFFF0000"/>
        <name val="Arial"/>
        <family val="2"/>
        <scheme val="none"/>
      </font>
      <numFmt numFmtId="165" formatCode="#,##0.00\ &quot;€&quot;"/>
      <fill>
        <patternFill patternType="solid">
          <fgColor indexed="64"/>
          <bgColor theme="0" tint="-0.14999847407452621"/>
        </patternFill>
      </fill>
      <border diagonalUp="0" diagonalDown="0" outline="0">
        <left style="thin">
          <color indexed="64"/>
        </left>
        <right/>
        <top style="thin">
          <color indexed="64"/>
        </top>
        <bottom/>
      </border>
    </dxf>
    <dxf>
      <font>
        <b/>
        <i val="0"/>
        <strike val="0"/>
        <condense val="0"/>
        <extend val="0"/>
        <outline val="0"/>
        <shadow val="0"/>
        <u val="none"/>
        <vertAlign val="baseline"/>
        <sz val="11"/>
        <color theme="1"/>
        <name val="Arial"/>
        <family val="2"/>
        <scheme val="none"/>
      </font>
      <numFmt numFmtId="165" formatCode="#,##0.00\ &quot;€&quot;"/>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rgb="FFFF0000"/>
        <name val="Arial"/>
        <family val="2"/>
        <scheme val="none"/>
      </font>
      <numFmt numFmtId="166" formatCode="_-* #,##0.00\ [$€-407]_-;\-* #,##0.00\ [$€-407]_-;_-* &quot;-&quot;??\ [$€-407]_-;_-@_-"/>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0" tint="-0.14999847407452621"/>
        <name val="Arial"/>
        <family val="2"/>
        <scheme val="none"/>
      </font>
      <numFmt numFmtId="166" formatCode="_-* #,##0.00\ [$€-407]_-;\-* #,##0.00\ [$€-407]_-;_-* &quot;-&quot;??\ [$€-407]_-;_-@_-"/>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numFmt numFmtId="2" formatCode="0.00"/>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font>
        <b/>
        <i val="0"/>
        <strike val="0"/>
        <condense val="0"/>
        <extend val="0"/>
        <outline val="0"/>
        <shadow val="0"/>
        <u val="none"/>
        <vertAlign val="baseline"/>
        <sz val="11"/>
        <color theme="0" tint="-0.14999847407452621"/>
        <name val="Arial"/>
        <family val="2"/>
        <scheme val="none"/>
      </font>
      <numFmt numFmtId="165" formatCode="#,##0.00\ &quot;€&quot;"/>
      <fill>
        <patternFill patternType="solid">
          <fgColor indexed="64"/>
          <bgColor theme="0" tint="-0.14999847407452621"/>
        </patternFill>
      </fill>
      <alignment horizontal="left" vertical="bottom" textRotation="0" wrapText="0" indent="0" justifyLastLine="0" shrinkToFit="0" readingOrder="0"/>
      <border diagonalUp="0" diagonalDown="0" outline="0">
        <left/>
        <right style="medium">
          <color indexed="64"/>
        </right>
        <top style="thin">
          <color indexed="64"/>
        </top>
        <bottom/>
      </border>
    </dxf>
    <dxf>
      <font>
        <b/>
        <i val="0"/>
        <strike val="0"/>
        <condense val="0"/>
        <extend val="0"/>
        <outline val="0"/>
        <shadow val="0"/>
        <u val="none"/>
        <vertAlign val="baseline"/>
        <sz val="11"/>
        <color theme="1"/>
        <name val="Arial"/>
        <family val="2"/>
        <scheme val="none"/>
      </font>
      <numFmt numFmtId="165" formatCode="#,##0.00\ &quot;€&quot;"/>
      <fill>
        <patternFill patternType="solid">
          <fgColor indexed="64"/>
          <bgColor theme="0" tint="-0.14999847407452621"/>
        </patternFill>
      </fill>
      <alignment horizontal="left" vertical="bottom" textRotation="0" wrapText="0" indent="0" justifyLastLine="0" shrinkToFit="0" readingOrder="0"/>
      <border diagonalUp="0" diagonalDown="0" outline="0">
        <left/>
        <right/>
        <top style="thin">
          <color indexed="64"/>
        </top>
        <bottom/>
      </border>
    </dxf>
    <dxf>
      <font>
        <b/>
        <i val="0"/>
        <strike val="0"/>
        <condense val="0"/>
        <extend val="0"/>
        <outline val="0"/>
        <shadow val="0"/>
        <u val="none"/>
        <vertAlign val="baseline"/>
        <sz val="11"/>
        <color theme="1"/>
        <name val="Arial"/>
        <family val="2"/>
        <scheme val="none"/>
      </font>
      <numFmt numFmtId="165" formatCode="#,##0.00\ &quot;€&quot;"/>
      <fill>
        <patternFill patternType="solid">
          <fgColor indexed="64"/>
          <bgColor theme="0" tint="-0.14999847407452621"/>
        </patternFill>
      </fill>
      <alignment horizontal="left" vertical="bottom" textRotation="0" wrapText="0" indent="0" justifyLastLine="0" shrinkToFit="0" readingOrder="0"/>
      <border diagonalUp="0" diagonalDown="0" outline="0">
        <left/>
        <right/>
        <top style="thin">
          <color indexed="64"/>
        </top>
        <bottom/>
      </border>
    </dxf>
    <dxf>
      <font>
        <b/>
        <i val="0"/>
        <strike val="0"/>
        <condense val="0"/>
        <extend val="0"/>
        <outline val="0"/>
        <shadow val="0"/>
        <u val="none"/>
        <vertAlign val="baseline"/>
        <sz val="11"/>
        <color theme="1"/>
        <name val="Arial"/>
        <family val="2"/>
        <scheme val="none"/>
      </font>
      <numFmt numFmtId="165" formatCode="#,##0.00\ &quot;€&quot;"/>
      <fill>
        <patternFill patternType="solid">
          <fgColor indexed="64"/>
          <bgColor theme="0" tint="-0.14999847407452621"/>
        </patternFill>
      </fill>
      <alignment horizontal="left" vertical="bottom" textRotation="0" wrapText="0" indent="0" justifyLastLine="0" shrinkToFit="0" readingOrder="0"/>
      <border diagonalUp="0" diagonalDown="0" outline="0">
        <left/>
        <right/>
        <top style="thin">
          <color indexed="64"/>
        </top>
        <bottom/>
      </border>
    </dxf>
    <dxf>
      <font>
        <b/>
        <i val="0"/>
        <strike val="0"/>
        <condense val="0"/>
        <extend val="0"/>
        <outline val="0"/>
        <shadow val="0"/>
        <u val="none"/>
        <vertAlign val="baseline"/>
        <sz val="11"/>
        <color theme="1"/>
        <name val="Arial"/>
        <family val="2"/>
        <scheme val="none"/>
      </font>
      <numFmt numFmtId="165" formatCode="#,##0.00\ &quot;€&quot;"/>
      <fill>
        <patternFill patternType="solid">
          <fgColor indexed="64"/>
          <bgColor theme="0" tint="-0.14999847407452621"/>
        </patternFill>
      </fill>
      <alignment horizontal="left" vertical="bottom" textRotation="0" wrapText="0" indent="0" justifyLastLine="0" shrinkToFit="0" readingOrder="0"/>
      <border diagonalUp="0" diagonalDown="0" outline="0">
        <left/>
        <right/>
        <top style="thin">
          <color indexed="64"/>
        </top>
        <bottom/>
      </border>
    </dxf>
    <dxf>
      <numFmt numFmtId="165" formatCode="#,##0.00\ &quot;€&quot;"/>
      <fill>
        <patternFill patternType="solid">
          <fgColor indexed="64"/>
          <bgColor theme="0" tint="-0.14999847407452621"/>
        </patternFill>
      </fill>
      <border diagonalUp="0" diagonalDown="0" outline="0">
        <left style="thin">
          <color indexed="64"/>
        </left>
        <right style="medium">
          <color indexed="64"/>
        </right>
        <top style="thin">
          <color indexed="64"/>
        </top>
        <bottom/>
      </border>
    </dxf>
    <dxf>
      <font>
        <b val="0"/>
        <i val="0"/>
        <strike val="0"/>
        <condense val="0"/>
        <extend val="0"/>
        <outline val="0"/>
        <shadow val="0"/>
        <u val="none"/>
        <vertAlign val="baseline"/>
        <sz val="11"/>
        <color theme="0" tint="-0.14999847407452621"/>
        <name val="Arial"/>
        <family val="2"/>
        <scheme val="none"/>
      </font>
      <numFmt numFmtId="165" formatCode="#,##0.00\ &quot;€&quot;"/>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rgb="FFFF0000"/>
        <name val="Arial"/>
        <family val="2"/>
        <scheme val="none"/>
      </font>
      <numFmt numFmtId="165" formatCode="#,##0.00\ &quot;€&quot;"/>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rgb="FFFF0000"/>
        <name val="Arial"/>
        <family val="2"/>
        <scheme val="none"/>
      </font>
      <numFmt numFmtId="165" formatCode="#,##0.00\ &quot;€&quot;"/>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font>
        <b/>
        <i val="0"/>
        <strike val="0"/>
        <condense val="0"/>
        <extend val="0"/>
        <outline val="0"/>
        <shadow val="0"/>
        <u val="none"/>
        <vertAlign val="baseline"/>
        <sz val="11"/>
        <color theme="0" tint="-0.14999847407452621"/>
        <name val="Arial"/>
        <family val="2"/>
        <scheme val="none"/>
      </font>
      <numFmt numFmtId="2" formatCode="0.00"/>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font>
        <b/>
        <i val="0"/>
        <strike val="0"/>
        <condense val="0"/>
        <extend val="0"/>
        <outline val="0"/>
        <shadow val="0"/>
        <u val="none"/>
        <vertAlign val="baseline"/>
        <sz val="11"/>
        <color theme="1"/>
        <name val="Arial"/>
        <family val="2"/>
        <scheme val="none"/>
      </font>
      <numFmt numFmtId="165" formatCode="#,##0.00\ &quot;€&quot;"/>
      <fill>
        <patternFill patternType="solid">
          <fgColor indexed="64"/>
          <bgColor theme="0" tint="-0.14999847407452621"/>
        </patternFill>
      </fill>
      <alignment horizontal="center" vertical="bottom" textRotation="0" wrapText="0" indent="0" justifyLastLine="0" shrinkToFit="0" readingOrder="0"/>
      <border diagonalUp="0" diagonalDown="0" outline="0">
        <left/>
        <right style="medium">
          <color indexed="64"/>
        </right>
        <top style="thin">
          <color indexed="64"/>
        </top>
        <bottom/>
      </border>
    </dxf>
    <dxf>
      <font>
        <b/>
        <i val="0"/>
        <strike val="0"/>
        <condense val="0"/>
        <extend val="0"/>
        <outline val="0"/>
        <shadow val="0"/>
        <u val="none"/>
        <vertAlign val="baseline"/>
        <sz val="11"/>
        <color theme="1"/>
        <name val="Arial"/>
        <family val="2"/>
        <scheme val="none"/>
      </font>
      <numFmt numFmtId="165" formatCode="#,##0.00\ &quot;€&quot;"/>
      <fill>
        <patternFill patternType="solid">
          <fgColor indexed="64"/>
          <bgColor theme="0" tint="-0.14999847407452621"/>
        </patternFill>
      </fill>
      <alignment horizontal="center" vertical="bottom" textRotation="0" wrapText="0" indent="0" justifyLastLine="0" shrinkToFit="0" readingOrder="0"/>
      <border diagonalUp="0" diagonalDown="0" outline="0">
        <left/>
        <right/>
        <top style="thin">
          <color indexed="64"/>
        </top>
        <bottom/>
      </border>
    </dxf>
    <dxf>
      <font>
        <b/>
        <i val="0"/>
        <strike val="0"/>
        <condense val="0"/>
        <extend val="0"/>
        <outline val="0"/>
        <shadow val="0"/>
        <u val="none"/>
        <vertAlign val="baseline"/>
        <sz val="11"/>
        <color theme="1"/>
        <name val="Arial"/>
        <family val="2"/>
        <scheme val="none"/>
      </font>
      <numFmt numFmtId="165" formatCode="#,##0.00\ &quot;€&quot;"/>
      <fill>
        <patternFill patternType="solid">
          <fgColor indexed="64"/>
          <bgColor theme="0" tint="-0.14999847407452621"/>
        </patternFill>
      </fill>
      <alignment horizontal="center" vertical="bottom" textRotation="0" wrapText="0" indent="0" justifyLastLine="0" shrinkToFit="0" readingOrder="0"/>
      <border diagonalUp="0" diagonalDown="0" outline="0">
        <left/>
        <right/>
        <top style="thin">
          <color indexed="64"/>
        </top>
        <bottom/>
      </border>
    </dxf>
    <dxf>
      <font>
        <b/>
        <i val="0"/>
        <strike val="0"/>
        <condense val="0"/>
        <extend val="0"/>
        <outline val="0"/>
        <shadow val="0"/>
        <u val="none"/>
        <vertAlign val="baseline"/>
        <sz val="11"/>
        <color theme="1"/>
        <name val="Arial"/>
        <family val="2"/>
        <scheme val="none"/>
      </font>
      <numFmt numFmtId="165" formatCode="#,##0.00\ &quot;€&quot;"/>
      <fill>
        <patternFill patternType="solid">
          <fgColor indexed="64"/>
          <bgColor theme="0" tint="-0.14999847407452621"/>
        </patternFill>
      </fill>
      <alignment horizontal="center" vertical="bottom" textRotation="0" wrapText="0" indent="0" justifyLastLine="0" shrinkToFit="0" readingOrder="0"/>
      <border diagonalUp="0" diagonalDown="0" outline="0">
        <left/>
        <right/>
        <top style="thin">
          <color indexed="64"/>
        </top>
        <bottom/>
      </border>
    </dxf>
    <dxf>
      <fill>
        <patternFill patternType="solid">
          <fgColor indexed="64"/>
          <bgColor theme="0" tint="-0.14999847407452621"/>
        </patternFill>
      </fill>
      <border diagonalUp="0" diagonalDown="0" outline="0">
        <left style="medium">
          <color indexed="64"/>
        </left>
        <right/>
        <top style="thin">
          <color indexed="64"/>
        </top>
        <bottom/>
      </border>
    </dxf>
    <dxf>
      <font>
        <color theme="1"/>
      </font>
      <fill>
        <patternFill>
          <fgColor theme="0" tint="-0.14996795556505021"/>
          <bgColor theme="0" tint="-0.14996795556505021"/>
        </patternFill>
      </fill>
    </dxf>
    <dxf>
      <font>
        <b/>
        <i val="0"/>
        <strike val="0"/>
        <condense val="0"/>
        <extend val="0"/>
        <outline val="0"/>
        <shadow val="0"/>
        <u val="none"/>
        <vertAlign val="baseline"/>
        <sz val="11"/>
        <color rgb="FFFF0000"/>
        <name val="Arial"/>
        <scheme val="none"/>
      </font>
      <numFmt numFmtId="165" formatCode="#,##0.00\ &quot;€&quot;"/>
      <fill>
        <patternFill patternType="solid">
          <fgColor indexed="64"/>
          <bgColor theme="0" tint="-0.14999847407452621"/>
        </patternFill>
      </fill>
      <border diagonalUp="0" diagonalDown="0" outline="0">
        <left style="thin">
          <color indexed="64"/>
        </left>
        <right style="medium">
          <color indexed="64"/>
        </right>
        <top style="thin">
          <color indexed="64"/>
        </top>
        <bottom/>
      </border>
    </dxf>
    <dxf>
      <font>
        <b val="0"/>
        <i val="0"/>
        <strike val="0"/>
        <condense val="0"/>
        <extend val="0"/>
        <outline val="0"/>
        <shadow val="0"/>
        <u val="none"/>
        <vertAlign val="baseline"/>
        <sz val="11"/>
        <color theme="1"/>
        <name val="Arial"/>
        <scheme val="none"/>
      </font>
      <numFmt numFmtId="165" formatCode="#,##0.00\ &quot;€&quot;"/>
      <fill>
        <patternFill patternType="solid">
          <fgColor indexed="64"/>
          <bgColor theme="0" tint="-0.14999847407452621"/>
        </patternFill>
      </fill>
      <border diagonalUp="0" diagonalDown="0">
        <left style="thin">
          <color indexed="64"/>
        </left>
        <right style="medium">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scheme val="none"/>
      </font>
      <alignment horizontal="general" vertical="top" textRotation="0" wrapText="1" indent="0" justifyLastLine="0" shrinkToFit="0" readingOrder="0"/>
      <border diagonalUp="0" diagonalDown="0" outline="0">
        <left style="medium">
          <color indexed="64"/>
        </left>
        <right style="medium">
          <color indexed="64"/>
        </right>
        <top style="medium">
          <color indexed="64"/>
        </top>
        <bottom/>
      </border>
    </dxf>
    <dxf>
      <font>
        <b/>
        <i val="0"/>
        <strike val="0"/>
        <condense val="0"/>
        <extend val="0"/>
        <outline val="0"/>
        <shadow val="0"/>
        <u val="none"/>
        <vertAlign val="baseline"/>
        <sz val="11"/>
        <color theme="1"/>
        <name val="Arial"/>
        <scheme val="none"/>
      </font>
      <numFmt numFmtId="165" formatCode="#,##0.00\ &quot;€&quot;"/>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font>
        <b/>
        <i val="0"/>
        <strike val="0"/>
        <condense val="0"/>
        <extend val="0"/>
        <outline val="0"/>
        <shadow val="0"/>
        <u val="none"/>
        <vertAlign val="baseline"/>
        <sz val="11"/>
        <color theme="1"/>
        <name val="Arial"/>
        <scheme val="none"/>
      </font>
      <numFmt numFmtId="165" formatCode="#,##0.00\ &quot;€&quot;"/>
      <fill>
        <patternFill patternType="solid">
          <fgColor indexed="64"/>
          <bgColor theme="0" tint="-0.14999847407452621"/>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scheme val="none"/>
      </font>
      <alignment horizontal="general" vertical="top" textRotation="0" wrapText="1" indent="0" justifyLastLine="0" shrinkToFit="0" readingOrder="0"/>
      <border diagonalUp="0" diagonalDown="0" outline="0">
        <left style="medium">
          <color indexed="64"/>
        </left>
        <right style="medium">
          <color indexed="64"/>
        </right>
        <top style="medium">
          <color indexed="64"/>
        </top>
        <bottom/>
      </border>
    </dxf>
    <dxf>
      <font>
        <b val="0"/>
        <i val="0"/>
        <strike val="0"/>
        <condense val="0"/>
        <extend val="0"/>
        <outline val="0"/>
        <shadow val="0"/>
        <u val="none"/>
        <vertAlign val="baseline"/>
        <sz val="11"/>
        <color theme="1"/>
        <name val="Arial"/>
        <scheme val="none"/>
      </font>
      <fill>
        <patternFill patternType="solid">
          <fgColor indexed="64"/>
          <bgColor theme="7" tint="0.79998168889431442"/>
        </patternFill>
      </fill>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theme="1"/>
        <name val="Arial"/>
        <scheme val="none"/>
      </font>
      <numFmt numFmtId="165" formatCode="#,##0.00\ &quot;€&quot;"/>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theme="1"/>
        <name val="Arial"/>
        <scheme val="none"/>
      </font>
      <alignment horizontal="general" vertical="top" textRotation="0" wrapText="1" indent="0" justifyLastLine="0" shrinkToFit="0" readingOrder="0"/>
      <border diagonalUp="0" diagonalDown="0" outline="0">
        <left style="medium">
          <color indexed="64"/>
        </left>
        <right style="medium">
          <color indexed="64"/>
        </right>
        <top style="medium">
          <color indexed="64"/>
        </top>
        <bottom/>
      </border>
    </dxf>
    <dxf>
      <font>
        <b val="0"/>
        <i val="0"/>
        <strike val="0"/>
        <condense val="0"/>
        <extend val="0"/>
        <outline val="0"/>
        <shadow val="0"/>
        <u val="none"/>
        <vertAlign val="baseline"/>
        <sz val="11"/>
        <color theme="1"/>
        <name val="Arial"/>
        <scheme val="none"/>
      </font>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Arial"/>
        <scheme val="none"/>
      </font>
      <numFmt numFmtId="165" formatCode="#,##0.00\ &quot;€&quot;"/>
      <fill>
        <patternFill patternType="solid">
          <fgColor indexed="64"/>
          <bgColor theme="0" tint="-0.14999847407452621"/>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scheme val="none"/>
      </font>
      <alignment horizontal="general" vertical="top" textRotation="0" wrapText="1" indent="0" justifyLastLine="0" shrinkToFit="0" readingOrder="0"/>
      <border diagonalUp="0" diagonalDown="0" outline="0">
        <left style="medium">
          <color indexed="64"/>
        </left>
        <right style="medium">
          <color indexed="64"/>
        </right>
        <top style="medium">
          <color indexed="64"/>
        </top>
        <bottom/>
      </border>
    </dxf>
    <dxf>
      <font>
        <b val="0"/>
        <i val="0"/>
        <strike val="0"/>
        <condense val="0"/>
        <extend val="0"/>
        <outline val="0"/>
        <shadow val="0"/>
        <u val="none"/>
        <vertAlign val="baseline"/>
        <sz val="11"/>
        <color theme="1"/>
        <name val="Arial"/>
        <scheme val="none"/>
      </font>
      <fill>
        <patternFill patternType="solid">
          <fgColor indexed="64"/>
          <bgColor theme="7" tint="0.79998168889431442"/>
        </patternFill>
      </fill>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theme="1"/>
        <name val="Arial"/>
        <scheme val="none"/>
      </font>
      <numFmt numFmtId="165" formatCode="#,##0.00\ &quot;€&quot;"/>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theme="1"/>
        <name val="Arial"/>
        <scheme val="none"/>
      </font>
      <alignment horizontal="general" vertical="top" textRotation="0" wrapText="1" indent="0" justifyLastLine="0" shrinkToFit="0" readingOrder="0"/>
      <border diagonalUp="0" diagonalDown="0" outline="0">
        <left style="medium">
          <color indexed="64"/>
        </left>
        <right style="medium">
          <color indexed="64"/>
        </right>
        <top style="medium">
          <color indexed="64"/>
        </top>
        <bottom/>
      </border>
    </dxf>
    <dxf>
      <font>
        <b val="0"/>
        <i val="0"/>
        <strike val="0"/>
        <condense val="0"/>
        <extend val="0"/>
        <outline val="0"/>
        <shadow val="0"/>
        <u val="none"/>
        <vertAlign val="baseline"/>
        <sz val="11"/>
        <color theme="1"/>
        <name val="Arial"/>
        <scheme val="none"/>
      </font>
      <fill>
        <patternFill patternType="solid">
          <fgColor indexed="64"/>
          <bgColor theme="7" tint="0.79998168889431442"/>
        </patternFill>
      </fill>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theme="1"/>
        <name val="Arial"/>
        <scheme val="none"/>
      </font>
      <numFmt numFmtId="165" formatCode="#,##0.00\ &quot;€&quot;"/>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protection locked="0" hidden="0"/>
    </dxf>
    <dxf>
      <font>
        <b/>
        <i val="0"/>
        <strike val="0"/>
        <condense val="0"/>
        <extend val="0"/>
        <outline val="0"/>
        <shadow val="0"/>
        <u val="none"/>
        <vertAlign val="baseline"/>
        <sz val="10"/>
        <color theme="1"/>
        <name val="Arial"/>
        <scheme val="none"/>
      </font>
      <alignment horizontal="general" vertical="top" textRotation="0" wrapText="1" indent="0" justifyLastLine="0" shrinkToFit="0" readingOrder="0"/>
      <border diagonalUp="0" diagonalDown="0" outline="0">
        <left style="medium">
          <color indexed="64"/>
        </left>
        <right style="medium">
          <color indexed="64"/>
        </right>
        <top style="medium">
          <color indexed="64"/>
        </top>
        <bottom/>
      </border>
    </dxf>
    <dxf>
      <font>
        <b val="0"/>
        <i val="0"/>
        <strike val="0"/>
        <condense val="0"/>
        <extend val="0"/>
        <outline val="0"/>
        <shadow val="0"/>
        <u val="none"/>
        <vertAlign val="baseline"/>
        <sz val="11"/>
        <color theme="1"/>
        <name val="Arial"/>
        <scheme val="none"/>
      </font>
      <fill>
        <patternFill patternType="solid">
          <fgColor indexed="64"/>
          <bgColor theme="7" tint="0.79998168889431442"/>
        </patternFill>
      </fill>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theme="1"/>
        <name val="Arial"/>
        <scheme val="none"/>
      </font>
      <numFmt numFmtId="165" formatCode="#,##0.00\ &quot;€&quot;"/>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protection locked="0" hidden="0"/>
    </dxf>
    <dxf>
      <font>
        <b/>
        <i val="0"/>
        <strike val="0"/>
        <condense val="0"/>
        <extend val="0"/>
        <outline val="0"/>
        <shadow val="0"/>
        <u val="none"/>
        <vertAlign val="baseline"/>
        <sz val="10"/>
        <color theme="1"/>
        <name val="Arial"/>
        <scheme val="none"/>
      </font>
      <alignment horizontal="general" vertical="top" textRotation="0" wrapText="1" indent="0" justifyLastLine="0" shrinkToFit="0" readingOrder="0"/>
      <border diagonalUp="0" diagonalDown="0" outline="0">
        <left style="medium">
          <color indexed="64"/>
        </left>
        <right style="medium">
          <color indexed="64"/>
        </right>
        <top style="medium">
          <color indexed="64"/>
        </top>
        <bottom/>
      </border>
    </dxf>
    <dxf>
      <font>
        <b val="0"/>
        <i val="0"/>
        <strike val="0"/>
        <condense val="0"/>
        <extend val="0"/>
        <outline val="0"/>
        <shadow val="0"/>
        <u val="none"/>
        <vertAlign val="baseline"/>
        <sz val="11"/>
        <color theme="1"/>
        <name val="Arial"/>
        <scheme val="none"/>
      </font>
      <fill>
        <patternFill patternType="solid">
          <fgColor indexed="64"/>
          <bgColor theme="7" tint="0.79998168889431442"/>
        </patternFill>
      </fill>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theme="1"/>
        <name val="Arial"/>
        <scheme val="none"/>
      </font>
      <numFmt numFmtId="165" formatCode="#,##0.00\ &quot;€&quot;"/>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protection locked="0" hidden="0"/>
    </dxf>
    <dxf>
      <font>
        <b/>
        <i val="0"/>
        <strike val="0"/>
        <condense val="0"/>
        <extend val="0"/>
        <outline val="0"/>
        <shadow val="0"/>
        <u val="none"/>
        <vertAlign val="baseline"/>
        <sz val="10"/>
        <color theme="1"/>
        <name val="Arial"/>
        <scheme val="none"/>
      </font>
      <alignment horizontal="general" vertical="top" textRotation="0" wrapText="1" indent="0" justifyLastLine="0" shrinkToFit="0" readingOrder="0"/>
      <border diagonalUp="0" diagonalDown="0" outline="0">
        <left style="medium">
          <color indexed="64"/>
        </left>
        <right style="medium">
          <color indexed="64"/>
        </right>
        <top style="medium">
          <color indexed="64"/>
        </top>
        <bottom/>
      </border>
    </dxf>
    <dxf>
      <font>
        <b val="0"/>
        <i val="0"/>
        <strike val="0"/>
        <condense val="0"/>
        <extend val="0"/>
        <outline val="0"/>
        <shadow val="0"/>
        <u val="none"/>
        <vertAlign val="baseline"/>
        <sz val="11"/>
        <color theme="1"/>
        <name val="Arial"/>
        <scheme val="none"/>
      </font>
      <fill>
        <patternFill patternType="solid">
          <fgColor indexed="64"/>
          <bgColor theme="7" tint="0.79998168889431442"/>
        </patternFill>
      </fill>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theme="1"/>
        <name val="Arial"/>
        <scheme val="none"/>
      </font>
      <numFmt numFmtId="165" formatCode="#,##0.00\ &quot;€&quot;"/>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theme="1"/>
        <name val="Arial"/>
        <scheme val="none"/>
      </font>
      <alignment horizontal="general" vertical="top" textRotation="0" wrapText="1" indent="0" justifyLastLine="0" shrinkToFit="0" readingOrder="0"/>
      <border diagonalUp="0" diagonalDown="0" outline="0">
        <left style="medium">
          <color indexed="64"/>
        </left>
        <right style="medium">
          <color indexed="64"/>
        </right>
        <top style="medium">
          <color indexed="64"/>
        </top>
        <bottom/>
      </border>
    </dxf>
    <dxf>
      <font>
        <b val="0"/>
        <i val="0"/>
        <strike val="0"/>
        <condense val="0"/>
        <extend val="0"/>
        <outline val="0"/>
        <shadow val="0"/>
        <u val="none"/>
        <vertAlign val="baseline"/>
        <sz val="11"/>
        <color theme="1"/>
        <name val="Arial"/>
        <scheme val="none"/>
      </font>
      <fill>
        <patternFill patternType="solid">
          <fgColor indexed="64"/>
          <bgColor theme="7" tint="0.79998168889431442"/>
        </patternFill>
      </fill>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theme="1"/>
        <name val="Arial"/>
        <scheme val="none"/>
      </font>
      <numFmt numFmtId="165" formatCode="#,##0.00\ &quot;€&quot;"/>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theme="1"/>
        <name val="Arial"/>
        <scheme val="none"/>
      </font>
      <alignment horizontal="general" vertical="top" textRotation="0" wrapText="1" indent="0" justifyLastLine="0" shrinkToFit="0" readingOrder="0"/>
      <border diagonalUp="0" diagonalDown="0" outline="0">
        <left style="medium">
          <color indexed="64"/>
        </left>
        <right style="medium">
          <color indexed="64"/>
        </right>
        <top style="medium">
          <color indexed="64"/>
        </top>
        <bottom/>
      </border>
    </dxf>
    <dxf>
      <font>
        <b val="0"/>
        <i val="0"/>
        <strike val="0"/>
        <condense val="0"/>
        <extend val="0"/>
        <outline val="0"/>
        <shadow val="0"/>
        <u val="none"/>
        <vertAlign val="baseline"/>
        <sz val="11"/>
        <color theme="1"/>
        <name val="Arial"/>
        <scheme val="none"/>
      </font>
      <numFmt numFmtId="2" formatCode="0.00"/>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Arial"/>
        <scheme val="none"/>
      </font>
      <numFmt numFmtId="2" formatCode="0.00"/>
      <fill>
        <patternFill patternType="solid">
          <fgColor indexed="64"/>
          <bgColor theme="0" tint="-0.14999847407452621"/>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scheme val="none"/>
      </font>
      <alignment horizontal="general" vertical="top" textRotation="0" wrapText="1" indent="0" justifyLastLine="0" shrinkToFit="0" readingOrder="0"/>
      <border diagonalUp="0" diagonalDown="0" outline="0">
        <left style="medium">
          <color indexed="64"/>
        </left>
        <right style="medium">
          <color indexed="64"/>
        </right>
        <top style="medium">
          <color indexed="64"/>
        </top>
        <bottom/>
      </border>
    </dxf>
    <dxf>
      <font>
        <b val="0"/>
        <i val="0"/>
        <strike val="0"/>
        <condense val="0"/>
        <extend val="0"/>
        <outline val="0"/>
        <shadow val="0"/>
        <u val="none"/>
        <vertAlign val="baseline"/>
        <sz val="11"/>
        <color theme="1"/>
        <name val="Arial"/>
        <scheme val="none"/>
      </font>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Arial"/>
        <scheme val="none"/>
      </font>
      <numFmt numFmtId="2" formatCode="0.00"/>
      <fill>
        <patternFill patternType="solid">
          <fgColor indexed="64"/>
          <bgColor theme="0" tint="-0.14999847407452621"/>
        </patternFill>
      </fill>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0"/>
        <color theme="1"/>
        <name val="Arial"/>
        <scheme val="none"/>
      </font>
      <alignment horizontal="general" vertical="top" textRotation="0" wrapText="1" indent="0" justifyLastLine="0" shrinkToFit="0" readingOrder="0"/>
      <border diagonalUp="0" diagonalDown="0" outline="0">
        <left style="medium">
          <color indexed="64"/>
        </left>
        <right style="medium">
          <color indexed="64"/>
        </right>
        <top style="medium">
          <color indexed="64"/>
        </top>
        <bottom/>
      </border>
    </dxf>
    <dxf>
      <font>
        <b val="0"/>
        <i val="0"/>
        <strike val="0"/>
        <condense val="0"/>
        <extend val="0"/>
        <outline val="0"/>
        <shadow val="0"/>
        <u val="none"/>
        <vertAlign val="baseline"/>
        <sz val="11"/>
        <color theme="1"/>
        <name val="Arial"/>
        <scheme val="none"/>
      </font>
      <fill>
        <patternFill patternType="solid">
          <fgColor indexed="64"/>
          <bgColor theme="7" tint="0.79998168889431442"/>
        </patternFill>
      </fill>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theme="1"/>
        <name val="Arial"/>
        <scheme val="none"/>
      </font>
      <numFmt numFmtId="2" formatCode="0.00"/>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theme="1"/>
        <name val="Arial"/>
        <scheme val="none"/>
      </font>
      <alignment horizontal="general" vertical="top" textRotation="0" wrapText="1" indent="0" justifyLastLine="0" shrinkToFit="0" readingOrder="0"/>
      <border diagonalUp="0" diagonalDown="0" outline="0">
        <left style="medium">
          <color indexed="64"/>
        </left>
        <right style="medium">
          <color indexed="64"/>
        </right>
        <top style="medium">
          <color indexed="64"/>
        </top>
        <bottom/>
      </border>
    </dxf>
    <dxf>
      <font>
        <b val="0"/>
        <i val="0"/>
        <strike val="0"/>
        <condense val="0"/>
        <extend val="0"/>
        <outline val="0"/>
        <shadow val="0"/>
        <u val="none"/>
        <vertAlign val="baseline"/>
        <sz val="11"/>
        <color theme="1"/>
        <name val="Arial"/>
        <scheme val="none"/>
      </font>
      <fill>
        <patternFill patternType="solid">
          <fgColor indexed="64"/>
          <bgColor theme="7" tint="0.79998168889431442"/>
        </patternFill>
      </fill>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theme="1"/>
        <name val="Arial"/>
        <scheme val="none"/>
      </font>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theme="1"/>
        <name val="Arial"/>
        <scheme val="none"/>
      </font>
      <alignment horizontal="general" vertical="top" textRotation="0" wrapText="1" indent="0" justifyLastLine="0" shrinkToFit="0" readingOrder="0"/>
      <border diagonalUp="0" diagonalDown="0" outline="0">
        <left style="medium">
          <color indexed="64"/>
        </left>
        <right style="medium">
          <color indexed="64"/>
        </right>
        <top style="medium">
          <color indexed="64"/>
        </top>
        <bottom/>
      </border>
    </dxf>
    <dxf>
      <font>
        <b val="0"/>
        <i val="0"/>
        <strike val="0"/>
        <condense val="0"/>
        <extend val="0"/>
        <outline val="0"/>
        <shadow val="0"/>
        <u val="none"/>
        <vertAlign val="baseline"/>
        <sz val="11"/>
        <color theme="1"/>
        <name val="Arial"/>
        <scheme val="none"/>
      </font>
      <fill>
        <patternFill patternType="solid">
          <fgColor indexed="64"/>
          <bgColor theme="7" tint="0.79998168889431442"/>
        </patternFill>
      </fill>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theme="1"/>
        <name val="Arial"/>
        <scheme val="none"/>
      </font>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theme="1"/>
        <name val="Arial"/>
        <scheme val="none"/>
      </font>
      <alignment horizontal="general" vertical="top" textRotation="0" wrapText="1" indent="0" justifyLastLine="0" shrinkToFit="0" readingOrder="0"/>
      <border diagonalUp="0" diagonalDown="0" outline="0">
        <left style="medium">
          <color indexed="64"/>
        </left>
        <right style="medium">
          <color indexed="64"/>
        </right>
        <top style="medium">
          <color indexed="64"/>
        </top>
        <bottom/>
      </border>
    </dxf>
    <dxf>
      <font>
        <b val="0"/>
        <i val="0"/>
        <strike val="0"/>
        <condense val="0"/>
        <extend val="0"/>
        <outline val="0"/>
        <shadow val="0"/>
        <u val="none"/>
        <vertAlign val="baseline"/>
        <sz val="11"/>
        <color theme="1"/>
        <name val="Arial"/>
        <scheme val="none"/>
      </font>
      <fill>
        <patternFill patternType="solid">
          <fgColor indexed="64"/>
          <bgColor theme="7" tint="0.79998168889431442"/>
        </patternFill>
      </fill>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theme="1"/>
        <name val="Arial"/>
        <scheme val="none"/>
      </font>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protection locked="0" hidden="0"/>
    </dxf>
    <dxf>
      <font>
        <b/>
        <i val="0"/>
        <strike val="0"/>
        <condense val="0"/>
        <extend val="0"/>
        <outline val="0"/>
        <shadow val="0"/>
        <u val="none"/>
        <vertAlign val="baseline"/>
        <sz val="10"/>
        <color theme="1"/>
        <name val="Arial"/>
        <scheme val="none"/>
      </font>
      <alignment horizontal="general" vertical="top" textRotation="0" wrapText="1" indent="0" justifyLastLine="0" shrinkToFit="0" readingOrder="0"/>
      <border diagonalUp="0" diagonalDown="0" outline="0">
        <left style="medium">
          <color indexed="64"/>
        </left>
        <right style="medium">
          <color indexed="64"/>
        </right>
        <top style="medium">
          <color indexed="64"/>
        </top>
        <bottom/>
      </border>
    </dxf>
    <dxf>
      <font>
        <b val="0"/>
        <i val="0"/>
        <strike val="0"/>
        <condense val="0"/>
        <extend val="0"/>
        <outline val="0"/>
        <shadow val="0"/>
        <u val="none"/>
        <vertAlign val="baseline"/>
        <sz val="11"/>
        <color theme="1"/>
        <name val="Arial"/>
        <scheme val="none"/>
      </font>
      <fill>
        <patternFill patternType="solid">
          <fgColor indexed="64"/>
          <bgColor theme="7" tint="0.79998168889431442"/>
        </patternFill>
      </fill>
      <border diagonalUp="0" diagonalDown="0" outline="0">
        <left style="medium">
          <color indexed="64"/>
        </left>
        <right style="thin">
          <color indexed="64"/>
        </right>
        <top style="thin">
          <color indexed="64"/>
        </top>
        <bottom/>
      </border>
      <protection locked="0" hidden="0"/>
    </dxf>
    <dxf>
      <font>
        <b val="0"/>
        <i val="0"/>
        <strike val="0"/>
        <condense val="0"/>
        <extend val="0"/>
        <outline val="0"/>
        <shadow val="0"/>
        <u val="none"/>
        <vertAlign val="baseline"/>
        <sz val="11"/>
        <color theme="1"/>
        <name val="Arial"/>
        <scheme val="none"/>
      </font>
      <fill>
        <patternFill patternType="solid">
          <fgColor indexed="64"/>
          <bgColor theme="7" tint="0.79998168889431442"/>
        </patternFill>
      </fill>
      <border diagonalUp="0" diagonalDown="0">
        <left style="medium">
          <color indexed="64"/>
        </left>
        <right style="thin">
          <color indexed="64"/>
        </right>
        <top style="thin">
          <color indexed="64"/>
        </top>
        <bottom style="thin">
          <color indexed="64"/>
        </bottom>
        <vertical/>
        <horizontal/>
      </border>
      <protection locked="0" hidden="0"/>
    </dxf>
    <dxf>
      <font>
        <b/>
        <i val="0"/>
        <strike val="0"/>
        <condense val="0"/>
        <extend val="0"/>
        <outline val="0"/>
        <shadow val="0"/>
        <u val="none"/>
        <vertAlign val="baseline"/>
        <sz val="10"/>
        <color theme="1"/>
        <name val="Arial"/>
        <scheme val="none"/>
      </font>
      <alignment horizontal="general" vertical="top" textRotation="0" wrapText="1" indent="0" justifyLastLine="0" shrinkToFit="0" readingOrder="0"/>
      <border diagonalUp="0" diagonalDown="0" outline="0">
        <left style="medium">
          <color indexed="64"/>
        </left>
        <right style="medium">
          <color indexed="64"/>
        </right>
        <top style="medium">
          <color indexed="64"/>
        </top>
        <bottom/>
      </border>
    </dxf>
    <dxf>
      <border outline="0">
        <top style="thin">
          <color indexed="64"/>
        </top>
      </border>
    </dxf>
    <dxf>
      <border outline="0">
        <top style="thin">
          <color indexed="64"/>
        </top>
        <bottom style="medium">
          <color indexed="64"/>
        </bottom>
      </border>
    </dxf>
    <dxf>
      <border outline="0">
        <bottom style="medium">
          <color theme="4"/>
        </bottom>
      </border>
    </dxf>
    <dxf>
      <font>
        <b val="0"/>
        <i val="0"/>
        <strike val="0"/>
        <condense val="0"/>
        <extend val="0"/>
        <outline val="0"/>
        <shadow val="0"/>
        <u val="none"/>
        <vertAlign val="baseline"/>
        <sz val="10"/>
        <color theme="1"/>
        <name val="Arial"/>
        <scheme val="none"/>
      </font>
      <alignment horizontal="general" vertical="top" textRotation="0" wrapText="1" indent="0" justifyLastLine="0" shrinkToFit="0" readingOrder="0"/>
      <border diagonalUp="0" diagonalDown="0" outline="0">
        <left style="medium">
          <color indexed="64"/>
        </left>
        <right style="medium">
          <color indexed="64"/>
        </right>
        <top/>
        <bottom/>
      </border>
    </dxf>
    <dxf>
      <fill>
        <patternFill patternType="solid">
          <fgColor indexed="64"/>
          <bgColor theme="0" tint="-0.14999847407452621"/>
        </patternFill>
      </fill>
      <border diagonalUp="0" diagonalDown="0" outline="0">
        <left style="thin">
          <color indexed="64"/>
        </left>
        <right/>
        <top style="thin">
          <color indexed="64"/>
        </top>
        <bottom/>
      </border>
    </dxf>
    <dxf>
      <numFmt numFmtId="165" formatCode="#,##0.00\ &quot;€&quot;"/>
      <fill>
        <patternFill patternType="solid">
          <fgColor indexed="64"/>
          <bgColor theme="0" tint="-0.14999847407452621"/>
        </patternFill>
      </fill>
      <border diagonalUp="0" diagonalDown="0">
        <left style="thin">
          <color indexed="64"/>
        </left>
        <right/>
        <top style="thin">
          <color indexed="64"/>
        </top>
        <bottom style="thin">
          <color indexed="64"/>
        </bottom>
        <vertical/>
        <horizontal/>
      </border>
    </dxf>
    <dxf>
      <font>
        <b/>
        <i val="0"/>
        <strike val="0"/>
        <condense val="0"/>
        <extend val="0"/>
        <outline val="0"/>
        <shadow val="0"/>
        <u val="none"/>
        <vertAlign val="baseline"/>
        <sz val="11"/>
        <color theme="1"/>
        <name val="Arial"/>
        <scheme val="none"/>
      </font>
      <numFmt numFmtId="165" formatCode="#,##0.00\ &quot;€&quot;"/>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font>
        <b/>
        <i val="0"/>
        <strike val="0"/>
        <condense val="0"/>
        <extend val="0"/>
        <outline val="0"/>
        <shadow val="0"/>
        <u val="none"/>
        <vertAlign val="baseline"/>
        <sz val="11"/>
        <color theme="1"/>
        <name val="Arial"/>
        <scheme val="none"/>
      </font>
      <numFmt numFmtId="165" formatCode="#,##0.00\ &quot;€&quot;"/>
      <fill>
        <patternFill patternType="solid">
          <fgColor indexed="64"/>
          <bgColor theme="0" tint="-0.14999847407452621"/>
        </patternFill>
      </fill>
      <border diagonalUp="0" diagonalDown="0">
        <left style="thin">
          <color indexed="64"/>
        </left>
        <right style="thin">
          <color indexed="64"/>
        </right>
        <top style="thin">
          <color indexed="64"/>
        </top>
        <bottom style="thin">
          <color indexed="64"/>
        </bottom>
      </border>
    </dxf>
    <dxf>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numFmt numFmtId="165" formatCode="#,##0.00\ &quot;€&quot;"/>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border>
      <protection locked="0" hidden="0"/>
    </dxf>
    <dxf>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numFmt numFmtId="165" formatCode="#,##0.00\ &quot;€&quot;"/>
      <fill>
        <patternFill patternType="solid">
          <fgColor indexed="64"/>
          <bgColor theme="0" tint="-0.14999847407452621"/>
        </patternFill>
      </fill>
      <border diagonalUp="0" diagonalDown="0">
        <left style="thin">
          <color indexed="64"/>
        </left>
        <right style="thin">
          <color indexed="64"/>
        </right>
        <top style="thin">
          <color indexed="64"/>
        </top>
        <bottom style="thin">
          <color indexed="64"/>
        </bottom>
      </border>
    </dxf>
    <dxf>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numFmt numFmtId="165" formatCode="#,##0.00\ &quot;€&quot;"/>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numFmt numFmtId="165" formatCode="#,##0.00\ &quot;€&quot;"/>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numFmt numFmtId="165" formatCode="#,##0.00\ &quot;€&quot;"/>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numFmt numFmtId="165" formatCode="#,##0.00\ &quot;€&quot;"/>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numFmt numFmtId="165" formatCode="#,##0.00\ &quot;€&quot;"/>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numFmt numFmtId="165" formatCode="#,##0.00\ &quot;€&quot;"/>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protection locked="0" hidden="0"/>
    </dxf>
    <dxf>
      <numFmt numFmtId="2" formatCode="0.00"/>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numFmt numFmtId="2" formatCode="0.00"/>
      <fill>
        <patternFill patternType="solid">
          <fgColor indexed="64"/>
          <bgColor theme="0" tint="-0.14999847407452621"/>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numFmt numFmtId="2" formatCode="0.00"/>
      <fill>
        <patternFill patternType="solid">
          <fgColor indexed="64"/>
          <bgColor theme="0" tint="-0.14999847407452621"/>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numFmt numFmtId="164" formatCode="0.0"/>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0" tint="-0.14999847407452621"/>
        </patternFill>
      </fill>
      <border diagonalUp="0" diagonalDown="0" outline="0">
        <left/>
        <right style="thin">
          <color indexed="64"/>
        </right>
        <top style="thin">
          <color indexed="64"/>
        </top>
        <bottom/>
      </border>
    </dxf>
    <dxf>
      <fill>
        <patternFill patternType="solid">
          <fgColor indexed="64"/>
          <bgColor theme="7" tint="0.79998168889431442"/>
        </patternFill>
      </fill>
      <border diagonalUp="0" diagonalDown="0">
        <left/>
        <right style="thin">
          <color indexed="64"/>
        </right>
        <top style="thin">
          <color indexed="64"/>
        </top>
        <bottom style="thin">
          <color indexed="64"/>
        </bottom>
        <vertical/>
        <horizontal/>
      </border>
      <protection locked="0" hidden="0"/>
    </dxf>
    <dxf>
      <border outline="0">
        <top style="thin">
          <color indexed="64"/>
        </top>
      </border>
    </dxf>
    <dxf>
      <border diagonalUp="0" diagonalDown="0">
        <left style="medium">
          <color indexed="64"/>
        </left>
        <right style="medium">
          <color indexed="64"/>
        </right>
        <top style="medium">
          <color indexed="64"/>
        </top>
        <bottom style="medium">
          <color indexed="64"/>
        </bottom>
      </border>
    </dxf>
    <dxf>
      <border outline="0">
        <bottom style="thin">
          <color indexed="64"/>
        </bottom>
      </border>
    </dxf>
    <dxf>
      <font>
        <b val="0"/>
        <i val="0"/>
        <strike val="0"/>
        <condense val="0"/>
        <extend val="0"/>
        <outline val="0"/>
        <shadow val="0"/>
        <u val="none"/>
        <vertAlign val="baseline"/>
        <sz val="10"/>
        <color theme="1"/>
        <name val="Arial"/>
        <scheme val="none"/>
      </font>
      <alignment horizontal="general" vertical="top" textRotation="0" wrapText="1" indent="0" justifyLastLine="0" shrinkToFit="0" readingOrder="0"/>
      <border diagonalUp="0" diagonalDown="0" outline="0">
        <left style="medium">
          <color indexed="64"/>
        </left>
        <right style="medium">
          <color indexed="64"/>
        </right>
        <top/>
        <bottom/>
      </border>
    </dxf>
    <dxf>
      <fill>
        <patternFill patternType="solid">
          <fgColor indexed="64"/>
          <bgColor theme="0" tint="-0.14999847407452621"/>
        </patternFill>
      </fill>
      <border diagonalUp="0" diagonalDown="0" outline="0">
        <left style="thin">
          <color indexed="64"/>
        </left>
        <right/>
        <top style="thin">
          <color indexed="64"/>
        </top>
        <bottom/>
      </border>
    </dxf>
    <dxf>
      <numFmt numFmtId="165" formatCode="#,##0.00\ &quot;€&quot;"/>
      <fill>
        <patternFill patternType="solid">
          <fgColor indexed="64"/>
          <bgColor theme="0" tint="-0.14999847407452621"/>
        </patternFill>
      </fill>
      <border diagonalUp="0" diagonalDown="0">
        <left style="thin">
          <color indexed="64"/>
        </left>
        <right/>
        <top style="thin">
          <color indexed="64"/>
        </top>
        <bottom style="thin">
          <color indexed="64"/>
        </bottom>
        <vertical/>
        <horizontal/>
      </border>
    </dxf>
    <dxf>
      <font>
        <b/>
        <i val="0"/>
        <strike val="0"/>
        <condense val="0"/>
        <extend val="0"/>
        <outline val="0"/>
        <shadow val="0"/>
        <u val="none"/>
        <vertAlign val="baseline"/>
        <sz val="11"/>
        <color theme="1"/>
        <name val="Arial"/>
        <scheme val="none"/>
      </font>
      <numFmt numFmtId="165" formatCode="#,##0.00\ &quot;€&quot;"/>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font>
        <b/>
        <i val="0"/>
        <strike val="0"/>
        <condense val="0"/>
        <extend val="0"/>
        <outline val="0"/>
        <shadow val="0"/>
        <u val="none"/>
        <vertAlign val="baseline"/>
        <sz val="11"/>
        <color theme="1"/>
        <name val="Arial"/>
        <scheme val="none"/>
      </font>
      <numFmt numFmtId="165" formatCode="#,##0.00\ &quot;€&quot;"/>
      <fill>
        <patternFill patternType="solid">
          <fgColor indexed="64"/>
          <bgColor theme="0" tint="-0.14999847407452621"/>
        </patternFill>
      </fill>
      <border diagonalUp="0" diagonalDown="0">
        <left style="thin">
          <color indexed="64"/>
        </left>
        <right style="thin">
          <color indexed="64"/>
        </right>
        <top style="thin">
          <color indexed="64"/>
        </top>
        <bottom style="thin">
          <color indexed="64"/>
        </bottom>
      </border>
    </dxf>
    <dxf>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numFmt numFmtId="165" formatCode="#,##0.00\ &quot;€&quot;"/>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border>
      <protection locked="0" hidden="0"/>
    </dxf>
    <dxf>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numFmt numFmtId="165" formatCode="#,##0.00\ &quot;€&quot;"/>
      <fill>
        <patternFill patternType="solid">
          <fgColor indexed="64"/>
          <bgColor theme="0" tint="-0.14999847407452621"/>
        </patternFill>
      </fill>
      <border diagonalUp="0" diagonalDown="0">
        <left style="thin">
          <color indexed="64"/>
        </left>
        <right style="thin">
          <color indexed="64"/>
        </right>
        <top style="thin">
          <color indexed="64"/>
        </top>
        <bottom style="thin">
          <color indexed="64"/>
        </bottom>
      </border>
    </dxf>
    <dxf>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numFmt numFmtId="165" formatCode="#,##0.00\ &quot;€&quot;"/>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numFmt numFmtId="165" formatCode="#,##0.00\ &quot;€&quot;"/>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numFmt numFmtId="165" formatCode="#,##0.00\ &quot;€&quot;"/>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numFmt numFmtId="165" formatCode="#,##0.00\ &quot;€&quot;"/>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numFmt numFmtId="165" formatCode="#,##0.00\ &quot;€&quot;"/>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numFmt numFmtId="165" formatCode="#,##0.00\ &quot;€&quot;"/>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protection locked="0" hidden="0"/>
    </dxf>
    <dxf>
      <numFmt numFmtId="2" formatCode="0.00"/>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numFmt numFmtId="2" formatCode="0.00"/>
      <fill>
        <patternFill patternType="solid">
          <fgColor indexed="64"/>
          <bgColor theme="0" tint="-0.14999847407452621"/>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numFmt numFmtId="2" formatCode="0.00"/>
      <fill>
        <patternFill patternType="solid">
          <fgColor indexed="64"/>
          <bgColor theme="0" tint="-0.14999847407452621"/>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numFmt numFmtId="164" formatCode="0.0"/>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0" tint="-0.14999847407452621"/>
        </patternFill>
      </fill>
      <border diagonalUp="0" diagonalDown="0" outline="0">
        <left/>
        <right style="thin">
          <color indexed="64"/>
        </right>
        <top style="thin">
          <color indexed="64"/>
        </top>
        <bottom/>
      </border>
    </dxf>
    <dxf>
      <fill>
        <patternFill patternType="solid">
          <fgColor indexed="64"/>
          <bgColor theme="7" tint="0.79998168889431442"/>
        </patternFill>
      </fill>
      <border diagonalUp="0" diagonalDown="0">
        <left/>
        <right style="thin">
          <color indexed="64"/>
        </right>
        <top style="thin">
          <color indexed="64"/>
        </top>
        <bottom style="thin">
          <color indexed="64"/>
        </bottom>
        <vertical/>
        <horizontal/>
      </border>
      <protection locked="0" hidden="0"/>
    </dxf>
    <dxf>
      <border outline="0">
        <top style="thin">
          <color indexed="64"/>
        </top>
      </border>
    </dxf>
    <dxf>
      <border diagonalUp="0" diagonalDown="0">
        <left style="medium">
          <color indexed="64"/>
        </left>
        <right style="medium">
          <color indexed="64"/>
        </right>
        <top style="medium">
          <color indexed="64"/>
        </top>
        <bottom style="medium">
          <color indexed="64"/>
        </bottom>
      </border>
    </dxf>
    <dxf>
      <border outline="0">
        <bottom style="thin">
          <color indexed="64"/>
        </bottom>
      </border>
    </dxf>
    <dxf>
      <font>
        <b val="0"/>
        <i val="0"/>
        <strike val="0"/>
        <condense val="0"/>
        <extend val="0"/>
        <outline val="0"/>
        <shadow val="0"/>
        <u val="none"/>
        <vertAlign val="baseline"/>
        <sz val="10"/>
        <color theme="1"/>
        <name val="Arial"/>
        <scheme val="none"/>
      </font>
      <alignment horizontal="general" vertical="top" textRotation="0" wrapText="1" indent="0" justifyLastLine="0" shrinkToFit="0" readingOrder="0"/>
      <border diagonalUp="0" diagonalDown="0" outline="0">
        <left style="medium">
          <color indexed="64"/>
        </left>
        <right style="medium">
          <color indexed="64"/>
        </right>
        <top/>
        <bottom/>
      </border>
    </dxf>
    <dxf>
      <fill>
        <patternFill patternType="solid">
          <fgColor indexed="64"/>
          <bgColor theme="0" tint="-0.14999847407452621"/>
        </patternFill>
      </fill>
      <border diagonalUp="0" diagonalDown="0" outline="0">
        <left style="thin">
          <color indexed="64"/>
        </left>
        <right/>
        <top style="thin">
          <color indexed="64"/>
        </top>
        <bottom/>
      </border>
    </dxf>
    <dxf>
      <numFmt numFmtId="165" formatCode="#,##0.00\ &quot;€&quot;"/>
      <fill>
        <patternFill patternType="solid">
          <fgColor indexed="64"/>
          <bgColor theme="0" tint="-0.14999847407452621"/>
        </patternFill>
      </fill>
      <border diagonalUp="0" diagonalDown="0">
        <left style="thin">
          <color indexed="64"/>
        </left>
        <right/>
        <top style="thin">
          <color indexed="64"/>
        </top>
        <bottom style="thin">
          <color indexed="64"/>
        </bottom>
        <vertical/>
        <horizontal/>
      </border>
    </dxf>
    <dxf>
      <font>
        <b/>
        <i val="0"/>
        <strike val="0"/>
        <condense val="0"/>
        <extend val="0"/>
        <outline val="0"/>
        <shadow val="0"/>
        <u val="none"/>
        <vertAlign val="baseline"/>
        <sz val="11"/>
        <color theme="1"/>
        <name val="Arial"/>
        <scheme val="none"/>
      </font>
      <numFmt numFmtId="165" formatCode="#,##0.00\ &quot;€&quot;"/>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font>
        <b/>
        <i val="0"/>
        <strike val="0"/>
        <condense val="0"/>
        <extend val="0"/>
        <outline val="0"/>
        <shadow val="0"/>
        <u val="none"/>
        <vertAlign val="baseline"/>
        <sz val="11"/>
        <color theme="1"/>
        <name val="Arial"/>
        <scheme val="none"/>
      </font>
      <numFmt numFmtId="165" formatCode="#,##0.00\ &quot;€&quot;"/>
      <fill>
        <patternFill patternType="solid">
          <fgColor indexed="64"/>
          <bgColor theme="0" tint="-0.14999847407452621"/>
        </patternFill>
      </fill>
      <border diagonalUp="0" diagonalDown="0">
        <left style="thin">
          <color indexed="64"/>
        </left>
        <right style="thin">
          <color indexed="64"/>
        </right>
        <top style="thin">
          <color indexed="64"/>
        </top>
        <bottom style="thin">
          <color indexed="64"/>
        </bottom>
      </border>
    </dxf>
    <dxf>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numFmt numFmtId="165" formatCode="#,##0.00\ &quot;€&quot;"/>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border>
      <protection locked="0" hidden="0"/>
    </dxf>
    <dxf>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numFmt numFmtId="165" formatCode="#,##0.00\ &quot;€&quot;"/>
      <fill>
        <patternFill patternType="solid">
          <fgColor indexed="64"/>
          <bgColor theme="0" tint="-0.14999847407452621"/>
        </patternFill>
      </fill>
      <border diagonalUp="0" diagonalDown="0">
        <left style="thin">
          <color indexed="64"/>
        </left>
        <right style="thin">
          <color indexed="64"/>
        </right>
        <top style="thin">
          <color indexed="64"/>
        </top>
        <bottom style="thin">
          <color indexed="64"/>
        </bottom>
      </border>
    </dxf>
    <dxf>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numFmt numFmtId="165" formatCode="#,##0.00\ &quot;€&quot;"/>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numFmt numFmtId="165" formatCode="#,##0.00\ &quot;€&quot;"/>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numFmt numFmtId="165" formatCode="#,##0.00\ &quot;€&quot;"/>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numFmt numFmtId="165" formatCode="#,##0.00\ &quot;€&quot;"/>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numFmt numFmtId="165" formatCode="#,##0.00\ &quot;€&quot;"/>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numFmt numFmtId="165" formatCode="#,##0.00\ &quot;€&quot;"/>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protection locked="0" hidden="0"/>
    </dxf>
    <dxf>
      <numFmt numFmtId="2" formatCode="0.00"/>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numFmt numFmtId="2" formatCode="0.00"/>
      <fill>
        <patternFill patternType="solid">
          <fgColor indexed="64"/>
          <bgColor theme="0" tint="-0.14999847407452621"/>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numFmt numFmtId="2" formatCode="0.00"/>
      <fill>
        <patternFill patternType="solid">
          <fgColor indexed="64"/>
          <bgColor theme="0" tint="-0.14999847407452621"/>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scheme val="none"/>
      </font>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numFmt numFmtId="164" formatCode="0.0"/>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0" tint="-0.14999847407452621"/>
        </patternFill>
      </fill>
      <border diagonalUp="0" diagonalDown="0" outline="0">
        <left style="thin">
          <color indexed="64"/>
        </left>
        <right style="thin">
          <color indexed="64"/>
        </right>
        <top style="thin">
          <color indexed="64"/>
        </top>
        <bottom/>
      </border>
    </dxf>
    <dxf>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0" tint="-0.14999847407452621"/>
        </patternFill>
      </fill>
      <border diagonalUp="0" diagonalDown="0" outline="0">
        <left/>
        <right style="thin">
          <color indexed="64"/>
        </right>
        <top style="thin">
          <color indexed="64"/>
        </top>
        <bottom/>
      </border>
    </dxf>
    <dxf>
      <fill>
        <patternFill patternType="solid">
          <fgColor indexed="64"/>
          <bgColor theme="7" tint="0.79998168889431442"/>
        </patternFill>
      </fill>
      <border diagonalUp="0" diagonalDown="0">
        <left/>
        <right style="thin">
          <color indexed="64"/>
        </right>
        <top style="thin">
          <color indexed="64"/>
        </top>
        <bottom style="thin">
          <color indexed="64"/>
        </bottom>
        <vertical/>
        <horizontal/>
      </border>
      <protection locked="0" hidden="0"/>
    </dxf>
    <dxf>
      <border outline="0">
        <top style="thin">
          <color indexed="64"/>
        </top>
      </border>
    </dxf>
    <dxf>
      <border diagonalUp="0" diagonalDown="0">
        <left style="medium">
          <color indexed="64"/>
        </left>
        <right style="medium">
          <color indexed="64"/>
        </right>
        <top style="medium">
          <color indexed="64"/>
        </top>
        <bottom style="medium">
          <color indexed="64"/>
        </bottom>
      </border>
    </dxf>
    <dxf>
      <border outline="0">
        <bottom style="thin">
          <color indexed="64"/>
        </bottom>
      </border>
    </dxf>
    <dxf>
      <font>
        <b val="0"/>
        <i val="0"/>
        <strike val="0"/>
        <condense val="0"/>
        <extend val="0"/>
        <outline val="0"/>
        <shadow val="0"/>
        <u val="none"/>
        <vertAlign val="baseline"/>
        <sz val="10"/>
        <color theme="1"/>
        <name val="Arial"/>
        <scheme val="none"/>
      </font>
      <alignment horizontal="general" vertical="top" textRotation="0" wrapText="1" indent="0" justifyLastLine="0" shrinkToFit="0" readingOrder="0"/>
      <border diagonalUp="0" diagonalDown="0" outline="0">
        <left style="medium">
          <color indexed="64"/>
        </left>
        <right style="medium">
          <color indexed="64"/>
        </right>
        <top/>
        <bottom/>
      </border>
    </dxf>
    <dxf>
      <numFmt numFmtId="165" formatCode="#,##0.00\ &quot;€&quot;"/>
      <fill>
        <patternFill patternType="solid">
          <fgColor indexed="64"/>
          <bgColor theme="0" tint="-0.14999847407452621"/>
        </patternFill>
      </fill>
      <border diagonalUp="0" diagonalDown="0">
        <left style="thin">
          <color indexed="64"/>
        </left>
        <right/>
        <top style="thin">
          <color indexed="64"/>
        </top>
        <bottom style="thin">
          <color indexed="64"/>
        </bottom>
        <vertical/>
        <horizontal/>
      </border>
    </dxf>
    <dxf>
      <font>
        <b/>
        <i val="0"/>
        <strike val="0"/>
        <condense val="0"/>
        <extend val="0"/>
        <outline val="0"/>
        <shadow val="0"/>
        <u val="none"/>
        <vertAlign val="baseline"/>
        <sz val="11"/>
        <color theme="1"/>
        <name val="Arial"/>
        <scheme val="none"/>
      </font>
      <numFmt numFmtId="165" formatCode="#,##0.00\ &quot;€&quot;"/>
      <fill>
        <patternFill patternType="solid">
          <fgColor indexed="64"/>
          <bgColor theme="0" tint="-0.14999847407452621"/>
        </patternFill>
      </fill>
      <border diagonalUp="0" diagonalDown="0">
        <left style="thin">
          <color indexed="64"/>
        </left>
        <right style="thin">
          <color indexed="64"/>
        </right>
        <top style="thin">
          <color indexed="64"/>
        </top>
        <bottom style="thin">
          <color indexed="64"/>
        </bottom>
        <vertical/>
        <horizontal/>
      </border>
    </dxf>
    <dxf>
      <numFmt numFmtId="165" formatCode="#,##0.00\ &quot;€&quot;"/>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border>
      <protection locked="0" hidden="0"/>
    </dxf>
    <dxf>
      <numFmt numFmtId="165" formatCode="#,##0.00\ &quot;€&quot;"/>
      <fill>
        <patternFill patternType="solid">
          <fgColor indexed="64"/>
          <bgColor theme="0" tint="-0.14999847407452621"/>
        </patternFill>
      </fill>
      <border diagonalUp="0" diagonalDown="0">
        <left style="thin">
          <color indexed="64"/>
        </left>
        <right style="thin">
          <color indexed="64"/>
        </right>
        <top style="thin">
          <color indexed="64"/>
        </top>
        <bottom style="thin">
          <color indexed="64"/>
        </bottom>
      </border>
    </dxf>
    <dxf>
      <numFmt numFmtId="165" formatCode="#,##0.00\ &quot;€&quot;"/>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protection locked="0" hidden="0"/>
    </dxf>
    <dxf>
      <numFmt numFmtId="165" formatCode="#,##0.00\ &quot;€&quot;"/>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protection locked="0" hidden="0"/>
    </dxf>
    <dxf>
      <numFmt numFmtId="165" formatCode="#,##0.00\ &quot;€&quot;"/>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protection locked="0" hidden="0"/>
    </dxf>
    <dxf>
      <numFmt numFmtId="165" formatCode="#,##0.00\ &quot;€&quot;"/>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protection locked="0" hidden="0"/>
    </dxf>
    <dxf>
      <numFmt numFmtId="165" formatCode="#,##0.00\ &quot;€&quot;"/>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protection locked="0" hidden="0"/>
    </dxf>
    <dxf>
      <numFmt numFmtId="165" formatCode="#,##0.00\ &quot;€&quot;"/>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protection locked="0" hidden="0"/>
    </dxf>
    <dxf>
      <numFmt numFmtId="2" formatCode="0.00"/>
      <fill>
        <patternFill patternType="solid">
          <fgColor indexed="64"/>
          <bgColor theme="0" tint="-0.14999847407452621"/>
        </patternFill>
      </fill>
      <border diagonalUp="0" diagonalDown="0">
        <left style="thin">
          <color indexed="64"/>
        </left>
        <right style="thin">
          <color indexed="64"/>
        </right>
        <top style="thin">
          <color indexed="64"/>
        </top>
        <bottom style="thin">
          <color indexed="64"/>
        </bottom>
        <vertical/>
        <horizontal/>
      </border>
    </dxf>
    <dxf>
      <numFmt numFmtId="2" formatCode="0.00"/>
      <fill>
        <patternFill patternType="solid">
          <fgColor indexed="64"/>
          <bgColor theme="0" tint="-0.14999847407452621"/>
        </patternFill>
      </fill>
      <border diagonalUp="0" diagonalDown="0">
        <left style="thin">
          <color indexed="64"/>
        </left>
        <right style="thin">
          <color indexed="64"/>
        </right>
        <top style="thin">
          <color indexed="64"/>
        </top>
        <bottom style="thin">
          <color indexed="64"/>
        </bottom>
        <vertical/>
        <horizontal/>
      </border>
    </dxf>
    <dxf>
      <numFmt numFmtId="2" formatCode="0.00"/>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7" tint="0.79998168889431442"/>
        </patternFill>
      </fill>
      <border diagonalUp="0" diagonalDown="0">
        <left/>
        <right style="thin">
          <color indexed="64"/>
        </right>
        <top style="thin">
          <color indexed="64"/>
        </top>
        <bottom style="thin">
          <color indexed="64"/>
        </bottom>
        <vertical/>
        <horizontal/>
      </border>
      <protection locked="0" hidden="0"/>
    </dxf>
    <dxf>
      <border outline="0">
        <top style="thin">
          <color indexed="64"/>
        </top>
      </border>
    </dxf>
    <dxf>
      <border diagonalUp="0" diagonalDown="0">
        <left style="medium">
          <color indexed="64"/>
        </left>
        <right style="medium">
          <color indexed="64"/>
        </right>
        <top style="medium">
          <color indexed="64"/>
        </top>
        <bottom style="medium">
          <color indexed="64"/>
        </bottom>
      </border>
    </dxf>
    <dxf>
      <border outline="0">
        <bottom style="thin">
          <color indexed="64"/>
        </bottom>
      </border>
    </dxf>
    <dxf>
      <font>
        <b val="0"/>
        <i val="0"/>
        <strike val="0"/>
        <condense val="0"/>
        <extend val="0"/>
        <outline val="0"/>
        <shadow val="0"/>
        <u val="none"/>
        <vertAlign val="baseline"/>
        <sz val="10"/>
        <color theme="1"/>
        <name val="Arial"/>
        <scheme val="none"/>
      </font>
      <alignment horizontal="general" vertical="top" textRotation="0" wrapText="1" indent="0" justifyLastLine="0" shrinkToFit="0" readingOrder="0"/>
      <border diagonalUp="0" diagonalDown="0" outline="0">
        <left style="medium">
          <color indexed="64"/>
        </left>
        <right style="medium">
          <color indexed="64"/>
        </right>
        <top/>
        <bottom/>
      </border>
    </dxf>
    <dxf>
      <numFmt numFmtId="165" formatCode="#,##0.00\ &quot;€&quot;"/>
      <fill>
        <patternFill patternType="solid">
          <fgColor indexed="64"/>
          <bgColor theme="0" tint="-0.14999847407452621"/>
        </patternFill>
      </fill>
      <border diagonalUp="0" diagonalDown="0">
        <left style="thin">
          <color indexed="64"/>
        </left>
        <right/>
        <top style="thin">
          <color indexed="64"/>
        </top>
        <bottom style="thin">
          <color indexed="64"/>
        </bottom>
        <vertical/>
        <horizontal/>
      </border>
    </dxf>
    <dxf>
      <font>
        <b/>
        <i val="0"/>
        <strike val="0"/>
        <condense val="0"/>
        <extend val="0"/>
        <outline val="0"/>
        <shadow val="0"/>
        <u val="none"/>
        <vertAlign val="baseline"/>
        <sz val="11"/>
        <color theme="1"/>
        <name val="Arial"/>
        <scheme val="none"/>
      </font>
      <numFmt numFmtId="165" formatCode="#,##0.00\ &quot;€&quot;"/>
      <fill>
        <patternFill patternType="solid">
          <fgColor indexed="64"/>
          <bgColor theme="0" tint="-0.14999847407452621"/>
        </patternFill>
      </fill>
      <border diagonalUp="0" diagonalDown="0">
        <left style="thin">
          <color indexed="64"/>
        </left>
        <right style="thin">
          <color indexed="64"/>
        </right>
        <top style="thin">
          <color indexed="64"/>
        </top>
        <bottom style="thin">
          <color indexed="64"/>
        </bottom>
      </border>
    </dxf>
    <dxf>
      <numFmt numFmtId="165" formatCode="#,##0.00\ &quot;€&quot;"/>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border>
      <protection locked="0" hidden="0"/>
    </dxf>
    <dxf>
      <numFmt numFmtId="165" formatCode="#,##0.00\ &quot;€&quot;"/>
      <fill>
        <patternFill patternType="solid">
          <fgColor indexed="64"/>
          <bgColor theme="0" tint="-0.14999847407452621"/>
        </patternFill>
      </fill>
      <border diagonalUp="0" diagonalDown="0">
        <left style="thin">
          <color indexed="64"/>
        </left>
        <right style="thin">
          <color indexed="64"/>
        </right>
        <top style="thin">
          <color indexed="64"/>
        </top>
        <bottom style="thin">
          <color indexed="64"/>
        </bottom>
      </border>
    </dxf>
    <dxf>
      <numFmt numFmtId="165" formatCode="#,##0.00\ &quot;€&quot;"/>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protection locked="0" hidden="0"/>
    </dxf>
    <dxf>
      <numFmt numFmtId="165" formatCode="#,##0.00\ &quot;€&quot;"/>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protection locked="0" hidden="0"/>
    </dxf>
    <dxf>
      <numFmt numFmtId="165" formatCode="#,##0.00\ &quot;€&quot;"/>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protection locked="0" hidden="0"/>
    </dxf>
    <dxf>
      <numFmt numFmtId="165" formatCode="#,##0.00\ &quot;€&quot;"/>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protection locked="0" hidden="0"/>
    </dxf>
    <dxf>
      <numFmt numFmtId="165" formatCode="#,##0.00\ &quot;€&quot;"/>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protection locked="0" hidden="0"/>
    </dxf>
    <dxf>
      <numFmt numFmtId="165" formatCode="#,##0.00\ &quot;€&quot;"/>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protection locked="0" hidden="0"/>
    </dxf>
    <dxf>
      <numFmt numFmtId="2" formatCode="0.00"/>
      <fill>
        <patternFill patternType="solid">
          <fgColor indexed="64"/>
          <bgColor theme="0" tint="-0.14999847407452621"/>
        </patternFill>
      </fill>
      <border diagonalUp="0" diagonalDown="0">
        <left style="thin">
          <color indexed="64"/>
        </left>
        <right style="thin">
          <color indexed="64"/>
        </right>
        <top style="thin">
          <color indexed="64"/>
        </top>
        <bottom style="thin">
          <color indexed="64"/>
        </bottom>
        <vertical/>
        <horizontal/>
      </border>
    </dxf>
    <dxf>
      <numFmt numFmtId="2" formatCode="0.00"/>
      <fill>
        <patternFill patternType="solid">
          <fgColor indexed="64"/>
          <bgColor theme="0" tint="-0.14999847407452621"/>
        </patternFill>
      </fill>
      <border diagonalUp="0" diagonalDown="0" outline="0">
        <left style="thin">
          <color indexed="64"/>
        </left>
        <right style="thin">
          <color indexed="64"/>
        </right>
        <top style="thin">
          <color indexed="64"/>
        </top>
        <bottom style="thin">
          <color indexed="64"/>
        </bottom>
      </border>
    </dxf>
    <dxf>
      <numFmt numFmtId="2" formatCode="0.00"/>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border>
      <protection locked="0" hidden="0"/>
    </dxf>
    <dxf>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border>
      <protection locked="0" hidden="0"/>
    </dxf>
    <dxf>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7" tint="0.79998168889431442"/>
        </patternFill>
      </fill>
      <border diagonalUp="0" diagonalDown="0">
        <left/>
        <right style="thin">
          <color indexed="64"/>
        </right>
        <top style="thin">
          <color indexed="64"/>
        </top>
        <bottom style="thin">
          <color indexed="64"/>
        </bottom>
        <vertical/>
        <horizontal/>
      </border>
      <protection locked="0" hidden="0"/>
    </dxf>
    <dxf>
      <border outline="0">
        <top style="thin">
          <color indexed="64"/>
        </top>
      </border>
    </dxf>
    <dxf>
      <border diagonalUp="0" diagonalDown="0">
        <left style="medium">
          <color indexed="64"/>
        </left>
        <right style="medium">
          <color indexed="64"/>
        </right>
        <top style="medium">
          <color indexed="64"/>
        </top>
        <bottom style="medium">
          <color indexed="64"/>
        </bottom>
      </border>
    </dxf>
    <dxf>
      <border outline="0">
        <bottom style="thin">
          <color indexed="64"/>
        </bottom>
      </border>
    </dxf>
    <dxf>
      <font>
        <b val="0"/>
        <i val="0"/>
        <strike val="0"/>
        <condense val="0"/>
        <extend val="0"/>
        <outline val="0"/>
        <shadow val="0"/>
        <u val="none"/>
        <vertAlign val="baseline"/>
        <sz val="10"/>
        <color theme="1"/>
        <name val="Arial"/>
        <scheme val="none"/>
      </font>
      <alignment horizontal="general" vertical="top" textRotation="0" wrapText="1" indent="0" justifyLastLine="0" shrinkToFit="0" readingOrder="0"/>
      <border diagonalUp="0" diagonalDown="0" outline="0">
        <left style="medium">
          <color indexed="64"/>
        </left>
        <right style="medium">
          <color indexed="64"/>
        </right>
        <top/>
        <bottom/>
      </border>
    </dxf>
    <dxf>
      <numFmt numFmtId="165" formatCode="#,##0.00\ &quot;€&quot;"/>
      <fill>
        <patternFill patternType="solid">
          <fgColor indexed="64"/>
          <bgColor theme="0" tint="-0.14999847407452621"/>
        </patternFill>
      </fill>
      <border diagonalUp="0" diagonalDown="0">
        <left style="medium">
          <color auto="1"/>
        </left>
        <right/>
        <top/>
        <bottom/>
        <vertical style="medium">
          <color auto="1"/>
        </vertical>
        <horizontal/>
      </border>
    </dxf>
    <dxf>
      <font>
        <b/>
        <i val="0"/>
        <strike val="0"/>
        <condense val="0"/>
        <extend val="0"/>
        <outline val="0"/>
        <shadow val="0"/>
        <u val="none"/>
        <vertAlign val="baseline"/>
        <sz val="11"/>
        <color theme="1"/>
        <name val="Arial"/>
        <scheme val="none"/>
      </font>
      <numFmt numFmtId="165" formatCode="#,##0.00\ &quot;€&quot;"/>
      <fill>
        <patternFill patternType="solid">
          <fgColor indexed="64"/>
          <bgColor theme="0" tint="-0.14999847407452621"/>
        </patternFill>
      </fill>
      <border diagonalUp="0" diagonalDown="0">
        <left style="medium">
          <color auto="1"/>
        </left>
        <right style="medium">
          <color auto="1"/>
        </right>
        <top/>
        <bottom/>
        <vertical style="medium">
          <color auto="1"/>
        </vertical>
        <horizontal/>
      </border>
    </dxf>
    <dxf>
      <numFmt numFmtId="165" formatCode="#,##0.00\ &quot;€&quot;"/>
      <fill>
        <patternFill patternType="solid">
          <fgColor indexed="64"/>
          <bgColor theme="7" tint="0.79998168889431442"/>
        </patternFill>
      </fill>
      <border diagonalUp="0" diagonalDown="0">
        <left style="medium">
          <color auto="1"/>
        </left>
        <right style="medium">
          <color auto="1"/>
        </right>
        <top/>
        <bottom/>
        <vertical style="medium">
          <color auto="1"/>
        </vertical>
        <horizontal/>
      </border>
      <protection locked="0" hidden="0"/>
    </dxf>
    <dxf>
      <numFmt numFmtId="165" formatCode="#,##0.00\ &quot;€&quot;"/>
      <fill>
        <patternFill patternType="solid">
          <fgColor indexed="64"/>
          <bgColor theme="0" tint="-0.14999847407452621"/>
        </patternFill>
      </fill>
      <border diagonalUp="0" diagonalDown="0">
        <left style="medium">
          <color auto="1"/>
        </left>
        <right style="medium">
          <color auto="1"/>
        </right>
        <top/>
        <bottom/>
        <vertical style="medium">
          <color auto="1"/>
        </vertical>
        <horizontal/>
      </border>
    </dxf>
    <dxf>
      <numFmt numFmtId="165" formatCode="#,##0.00\ &quot;€&quot;"/>
      <fill>
        <patternFill patternType="solid">
          <fgColor indexed="64"/>
          <bgColor theme="7" tint="0.79998168889431442"/>
        </patternFill>
      </fill>
      <border diagonalUp="0" diagonalDown="0">
        <left style="medium">
          <color auto="1"/>
        </left>
        <right style="medium">
          <color auto="1"/>
        </right>
        <top/>
        <bottom/>
        <vertical style="medium">
          <color auto="1"/>
        </vertical>
        <horizontal/>
      </border>
      <protection locked="0" hidden="0"/>
    </dxf>
    <dxf>
      <numFmt numFmtId="165" formatCode="#,##0.00\ &quot;€&quot;"/>
      <fill>
        <patternFill patternType="solid">
          <fgColor indexed="64"/>
          <bgColor theme="7" tint="0.79998168889431442"/>
        </patternFill>
      </fill>
      <border diagonalUp="0" diagonalDown="0">
        <left style="medium">
          <color auto="1"/>
        </left>
        <right style="medium">
          <color auto="1"/>
        </right>
        <top/>
        <bottom/>
        <vertical style="medium">
          <color auto="1"/>
        </vertical>
        <horizontal/>
      </border>
      <protection locked="0" hidden="0"/>
    </dxf>
    <dxf>
      <numFmt numFmtId="165" formatCode="#,##0.00\ &quot;€&quot;"/>
      <fill>
        <patternFill patternType="solid">
          <fgColor indexed="64"/>
          <bgColor theme="7" tint="0.79998168889431442"/>
        </patternFill>
      </fill>
      <border diagonalUp="0" diagonalDown="0">
        <left style="medium">
          <color auto="1"/>
        </left>
        <right style="medium">
          <color auto="1"/>
        </right>
        <top/>
        <bottom/>
        <vertical style="medium">
          <color auto="1"/>
        </vertical>
        <horizontal/>
      </border>
      <protection locked="0" hidden="0"/>
    </dxf>
    <dxf>
      <numFmt numFmtId="165" formatCode="#,##0.00\ &quot;€&quot;"/>
      <fill>
        <patternFill patternType="solid">
          <fgColor indexed="64"/>
          <bgColor theme="7" tint="0.79998168889431442"/>
        </patternFill>
      </fill>
      <border diagonalUp="0" diagonalDown="0">
        <left style="medium">
          <color auto="1"/>
        </left>
        <right style="medium">
          <color auto="1"/>
        </right>
        <top/>
        <bottom/>
        <vertical style="medium">
          <color auto="1"/>
        </vertical>
        <horizontal/>
      </border>
      <protection locked="0" hidden="0"/>
    </dxf>
    <dxf>
      <numFmt numFmtId="165" formatCode="#,##0.00\ &quot;€&quot;"/>
      <fill>
        <patternFill patternType="solid">
          <fgColor indexed="64"/>
          <bgColor theme="7" tint="0.79998168889431442"/>
        </patternFill>
      </fill>
      <border diagonalUp="0" diagonalDown="0">
        <left style="medium">
          <color auto="1"/>
        </left>
        <right style="medium">
          <color auto="1"/>
        </right>
        <top/>
        <bottom/>
        <vertical style="medium">
          <color auto="1"/>
        </vertical>
        <horizontal/>
      </border>
      <protection locked="0" hidden="0"/>
    </dxf>
    <dxf>
      <numFmt numFmtId="165" formatCode="#,##0.00\ &quot;€&quot;"/>
      <fill>
        <patternFill patternType="solid">
          <fgColor indexed="64"/>
          <bgColor theme="7" tint="0.79998168889431442"/>
        </patternFill>
      </fill>
      <border diagonalUp="0" diagonalDown="0">
        <left style="medium">
          <color auto="1"/>
        </left>
        <right style="medium">
          <color auto="1"/>
        </right>
        <top/>
        <bottom/>
        <vertical style="medium">
          <color auto="1"/>
        </vertical>
        <horizontal/>
      </border>
      <protection locked="0" hidden="0"/>
    </dxf>
    <dxf>
      <numFmt numFmtId="2" formatCode="0.00"/>
      <fill>
        <patternFill patternType="solid">
          <fgColor indexed="64"/>
          <bgColor theme="0" tint="-0.14999847407452621"/>
        </patternFill>
      </fill>
      <border diagonalUp="0" diagonalDown="0">
        <left style="medium">
          <color auto="1"/>
        </left>
        <right style="medium">
          <color auto="1"/>
        </right>
        <top/>
        <bottom/>
        <vertical style="medium">
          <color auto="1"/>
        </vertical>
        <horizontal/>
      </border>
    </dxf>
    <dxf>
      <numFmt numFmtId="2" formatCode="0.00"/>
      <fill>
        <patternFill patternType="solid">
          <fgColor indexed="64"/>
          <bgColor theme="0" tint="-0.14999847407452621"/>
        </patternFill>
      </fill>
      <border diagonalUp="0" diagonalDown="0">
        <left style="medium">
          <color auto="1"/>
        </left>
        <right style="medium">
          <color auto="1"/>
        </right>
        <top/>
        <bottom/>
        <vertical style="medium">
          <color auto="1"/>
        </vertical>
        <horizontal/>
      </border>
    </dxf>
    <dxf>
      <numFmt numFmtId="2" formatCode="0.00"/>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7" tint="0.79998168889431442"/>
        </patternFill>
      </fill>
      <border diagonalUp="0" diagonalDown="0">
        <left style="medium">
          <color auto="1"/>
        </left>
        <right style="medium">
          <color auto="1"/>
        </right>
        <top/>
        <bottom/>
        <vertical style="medium">
          <color auto="1"/>
        </vertical>
        <horizontal/>
      </border>
      <protection locked="0" hidden="0"/>
    </dxf>
    <dxf>
      <fill>
        <patternFill patternType="solid">
          <fgColor indexed="64"/>
          <bgColor theme="7" tint="0.79998168889431442"/>
        </patternFill>
      </fill>
      <border diagonalUp="0" diagonalDown="0">
        <left style="medium">
          <color auto="1"/>
        </left>
        <right style="medium">
          <color auto="1"/>
        </right>
        <top/>
        <bottom/>
        <vertical style="medium">
          <color auto="1"/>
        </vertical>
        <horizontal/>
      </border>
      <protection locked="0" hidden="0"/>
    </dxf>
    <dxf>
      <fill>
        <patternFill patternType="solid">
          <fgColor indexed="64"/>
          <bgColor theme="7" tint="0.79998168889431442"/>
        </patternFill>
      </fill>
      <border diagonalUp="0" diagonalDown="0">
        <left style="medium">
          <color auto="1"/>
        </left>
        <right style="medium">
          <color auto="1"/>
        </right>
        <top/>
        <bottom/>
        <vertical style="medium">
          <color auto="1"/>
        </vertical>
        <horizontal/>
      </border>
      <protection locked="0" hidden="0"/>
    </dxf>
    <dxf>
      <fill>
        <patternFill patternType="solid">
          <fgColor indexed="64"/>
          <bgColor theme="7" tint="0.79998168889431442"/>
        </patternFill>
      </fill>
      <border diagonalUp="0" diagonalDown="0">
        <left/>
        <right style="medium">
          <color auto="1"/>
        </right>
        <top/>
        <bottom/>
        <vertical style="medium">
          <color auto="1"/>
        </vertical>
        <horizontal/>
      </border>
      <protection locked="0" hidden="0"/>
    </dxf>
    <dxf>
      <border outline="0">
        <top style="thin">
          <color indexed="64"/>
        </top>
      </border>
    </dxf>
    <dxf>
      <border diagonalUp="0" diagonalDown="0">
        <left style="medium">
          <color auto="1"/>
        </left>
        <right style="medium">
          <color auto="1"/>
        </right>
        <top/>
        <bottom/>
        <vertical style="medium">
          <color auto="1"/>
        </vertical>
        <horizontal/>
      </border>
    </dxf>
    <dxf>
      <border outline="0">
        <left style="thin">
          <color indexed="64"/>
        </left>
        <right style="thin">
          <color indexed="64"/>
        </right>
        <top style="thin">
          <color indexed="64"/>
        </top>
        <bottom style="thin">
          <color indexed="64"/>
        </bottom>
      </border>
    </dxf>
    <dxf>
      <border outline="0">
        <bottom style="thin">
          <color indexed="64"/>
        </bottom>
      </border>
    </dxf>
    <dxf>
      <font>
        <b val="0"/>
        <i val="0"/>
        <strike val="0"/>
        <condense val="0"/>
        <extend val="0"/>
        <outline val="0"/>
        <shadow val="0"/>
        <u val="none"/>
        <vertAlign val="baseline"/>
        <sz val="10"/>
        <color theme="1"/>
        <name val="Arial"/>
        <scheme val="none"/>
      </font>
      <alignment horizontal="general" vertical="top" textRotation="0" wrapText="1" indent="0" justifyLastLine="0" shrinkToFit="0" readingOrder="0"/>
      <border diagonalUp="0" diagonalDown="0">
        <left style="medium">
          <color auto="1"/>
        </left>
        <right style="medium">
          <color auto="1"/>
        </right>
        <top/>
        <bottom/>
        <vertical style="medium">
          <color auto="1"/>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elle2" displayName="Tabelle2" ref="B23:R43" totalsRowCount="1" headerRowDxfId="284" totalsRowDxfId="281" headerRowBorderDxfId="283" tableBorderDxfId="282" totalsRowBorderDxfId="280">
  <autoFilter ref="B23:R42" xr:uid="{00000000-0009-0000-0100-000002000000}"/>
  <tableColumns count="17">
    <tableColumn id="1" xr3:uid="{00000000-0010-0000-0000-000001000000}" name="Lfd. NR " dataDxfId="279" totalsRowDxfId="50"/>
    <tableColumn id="2" xr3:uid="{00000000-0010-0000-0000-000002000000}" name="Einstellungs- Datum " dataDxfId="278" totalsRowDxfId="49"/>
    <tableColumn id="3" xr3:uid="{00000000-0010-0000-0000-000003000000}" name="Engelt Gruppe / Stufe (nach Tarif)" dataDxfId="277" totalsRowDxfId="48"/>
    <tableColumn id="4" xr3:uid="{00000000-0010-0000-0000-000004000000}" name="Qualifikation / Funktion                               " dataDxfId="276" totalsRowDxfId="47"/>
    <tableColumn id="5" xr3:uid="{00000000-0010-0000-0000-000005000000}" name="wöchentl Arbeits zeit / Std " dataDxfId="275" totalsRowDxfId="46"/>
    <tableColumn id="6" xr3:uid="{00000000-0010-0000-0000-000006000000}" name="Arbeits stunden / Monat " dataDxfId="274" totalsRowDxfId="45">
      <calculatedColumnFormula>F24*13/3</calculatedColumnFormula>
    </tableColumn>
    <tableColumn id="7" xr3:uid="{00000000-0010-0000-0000-000007000000}" name="Stellen Anteil VZÄ (Basis     40 Std)  " totalsRowFunction="sum" dataDxfId="273" totalsRowDxfId="44">
      <calculatedColumnFormula>F24/40</calculatedColumnFormula>
    </tableColumn>
    <tableColumn id="8" xr3:uid="{00000000-0010-0000-0000-000008000000}" name="Grundlohn / Gehalt                  monatlich    (Basis indiv. Arbeitszeit MA) 1        " totalsRowLabel="gew. Entgeltniveau der Beschäftigtengruppe / AN-Brutto Std. /nachrichtl. " dataDxfId="272" totalsRowDxfId="43"/>
    <tableColumn id="9" xr3:uid="{00000000-0010-0000-0000-000009000000}" name="Pflegetypische Zulagen monatlich  (Basis indiv. Arbeitszeit MA) 2" dataDxfId="271" totalsRowDxfId="42"/>
    <tableColumn id="10" xr3:uid="{00000000-0010-0000-0000-00000A000000}" name="ggf. VWL   AG-Anteil monatlich (Basis indiv. Arbeitszeit MA) 3" dataDxfId="270" totalsRowDxfId="41"/>
    <tableColumn id="11" xr3:uid="{00000000-0010-0000-0000-00000B000000}" name="ggf. Jahres sonder- zahlungen jährlich (Basis indiv. Arbeitszeit MA) 4" dataDxfId="269" totalsRowDxfId="40"/>
    <tableColumn id="17" xr3:uid="{00000000-0010-0000-0000-000011000000}" name="ggf. Bereit schaftsdienst oder Ruf bereitschaft monatlich (Basis indiv. Arbeitszeit MA) 5" dataDxfId="268" totalsRowDxfId="39"/>
    <tableColumn id="12" xr3:uid="{00000000-0010-0000-0000-00000C000000}" name="ggf. pflege typische Zuschläge (variabel)  monatlich (Basis indiv. Arbeitszeit MA) 6" dataDxfId="267" totalsRowDxfId="38"/>
    <tableColumn id="13" xr3:uid="{00000000-0010-0000-0000-00000D000000}" name="Stundenlohn  AN Brutto     Arbeitszeit normiert    (ohne variable Zuschläge) nachrichtlich    " totalsRowFunction="custom" dataDxfId="266" totalsRowDxfId="37">
      <calculatedColumnFormula>IF(G24=0,0,(I24+J24+K24+M24+(L24/12))/G24)</calculatedColumnFormula>
      <totalsRowFormula>SUMPRODUCT(Tabelle2[Stellen Anteil VZÄ (Basis     40 Std)  ],Tabelle2[Stundenlohn  AN Brutto     Arbeitszeit normiert    (ohne variable Zuschläge) nachrichtlich    ])/SUM(Tabelle2[Stellen Anteil VZÄ (Basis     40 Std)  ])</totalsRowFormula>
    </tableColumn>
    <tableColumn id="16" xr3:uid="{00000000-0010-0000-0000-000010000000}" name="ggf. Steuer und SV freie  pflegtypische Zuschläge (variabel) monatlich (Basis inidv. Arbeitszeit MA) 6  " dataDxfId="265" totalsRowDxfId="36"/>
    <tableColumn id="14" xr3:uid="{00000000-0010-0000-0000-00000E000000}" name="Jahresbruttoentgelt inkl. AG Anteil   (ohne Personalnebenkosten wie BG / Fortbildung usw. ) " totalsRowFunction="sum" dataDxfId="264" totalsRowDxfId="35">
      <calculatedColumnFormula>(I24*12+J24*12+K24*12+L24+M24*12+N24*12)*(1+$P$19)+Tabelle2[[#This Row],[ggf. Steuer und SV freie  pflegtypische Zuschläge (variabel) monatlich (Basis inidv. Arbeitszeit MA) 6  ]]*12</calculatedColumnFormula>
    </tableColumn>
    <tableColumn id="15" xr3:uid="{00000000-0010-0000-0000-00000F000000}" name="Jahresbruttoentgelt inkl. AG Anteil                     je VZÄ" dataDxfId="263" totalsRowDxfId="34">
      <calculatedColumnFormula>IF(Tabelle2[[#This Row],[Jahresbruttoentgelt inkl. AG Anteil   (ohne Personalnebenkosten wie BG / Fortbildung usw. ) ]]=0,0,Q24/F24*40)</calculatedColumnFormula>
    </tableColumn>
  </tableColumns>
  <tableStyleInfo name="TableStyleLight16"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abelle3" displayName="Tabelle3" ref="B54:R67" totalsRowCount="1" headerRowDxfId="262" headerRowBorderDxfId="261" tableBorderDxfId="260" totalsRowBorderDxfId="259">
  <autoFilter ref="B54:R66" xr:uid="{00000000-0009-0000-0100-000003000000}"/>
  <tableColumns count="17">
    <tableColumn id="1" xr3:uid="{00000000-0010-0000-0100-000001000000}" name="Lfd. NR " totalsRowLabel="Ergebnis " dataDxfId="258" totalsRowDxfId="33"/>
    <tableColumn id="2" xr3:uid="{00000000-0010-0000-0100-000002000000}" name="Einstellungs- Datum " dataDxfId="257" totalsRowDxfId="32"/>
    <tableColumn id="3" xr3:uid="{00000000-0010-0000-0100-000003000000}" name="Engelt Gruppe / Stufe (nach Tarif)" dataDxfId="256" totalsRowDxfId="31"/>
    <tableColumn id="4" xr3:uid="{00000000-0010-0000-0100-000004000000}" name="Qualifikation / Funktion                               " dataDxfId="255" totalsRowDxfId="30"/>
    <tableColumn id="5" xr3:uid="{00000000-0010-0000-0100-000005000000}" name="wöchentl Arbeits zeit / Std " totalsRowFunction="sum" dataDxfId="254" totalsRowDxfId="29"/>
    <tableColumn id="6" xr3:uid="{00000000-0010-0000-0100-000006000000}" name="Arbeits stunden / Monat " dataDxfId="253" totalsRowDxfId="28">
      <calculatedColumnFormula>F55*13/3</calculatedColumnFormula>
    </tableColumn>
    <tableColumn id="7" xr3:uid="{00000000-0010-0000-0100-000007000000}" name="Stellen Anteil VZÄ (Basis     40 Std)  " totalsRowFunction="sum" dataDxfId="252" totalsRowDxfId="27">
      <calculatedColumnFormula>F55/40</calculatedColumnFormula>
    </tableColumn>
    <tableColumn id="8" xr3:uid="{00000000-0010-0000-0100-000008000000}" name="Grundlohn / Gehalt                  monatlich    (Basis indiv. Arbeitszeit MA) 1        " dataDxfId="251" totalsRowDxfId="26"/>
    <tableColumn id="9" xr3:uid="{00000000-0010-0000-0100-000009000000}" name="Pflegetypische Zulagen monatlich  (Basis indiv. Arbeitszeit MA) 2" dataDxfId="250" totalsRowDxfId="25"/>
    <tableColumn id="10" xr3:uid="{00000000-0010-0000-0100-00000A000000}" name="ggf. VWL   AG-Anteil monatlich (Basis indiv. Arbeitszeit MA) 3" dataDxfId="249" totalsRowDxfId="24"/>
    <tableColumn id="11" xr3:uid="{00000000-0010-0000-0100-00000B000000}" name="ggf. Jahres sonder- zahlungen jährlich (Basis indiv. Arbeitszeit MA) 4" dataDxfId="248" totalsRowDxfId="23"/>
    <tableColumn id="17" xr3:uid="{00000000-0010-0000-0100-000011000000}" name="ggf. Bereit schaftsdienst oder Ruf bereitschaft monatlich (Basis indiv. Arbeitszeit MA) 5" dataDxfId="247" totalsRowDxfId="22"/>
    <tableColumn id="12" xr3:uid="{00000000-0010-0000-0100-00000C000000}" name="ggf. pflege typische Zuschläge (variabel)  monatlich (Basis indiv. Arbeitszeit MA) 6" dataDxfId="246" totalsRowDxfId="21"/>
    <tableColumn id="13" xr3:uid="{00000000-0010-0000-0100-00000D000000}" name="Stundenlohn  AN Brutto     Arbeitszeit normiert    (ohne variable Zuschläge) nachrichtlich    " totalsRowFunction="custom" dataDxfId="245" totalsRowDxfId="20">
      <calculatedColumnFormula>IF(G55=0,0,(I55+J55+K55+M55+(L55/12))/G55)</calculatedColumnFormula>
      <totalsRowFormula>SUMPRODUCT(Tabelle3[Stellen Anteil VZÄ (Basis     40 Std)  ],Tabelle3[Stundenlohn  AN Brutto     Arbeitszeit normiert    (ohne variable Zuschläge) nachrichtlich    ])/SUM(Tabelle3[Stellen Anteil VZÄ (Basis     40 Std)  ])</totalsRowFormula>
    </tableColumn>
    <tableColumn id="16" xr3:uid="{00000000-0010-0000-0100-000010000000}" name="ggf. Steuer und SV freie  pflegtypische Zuschläge (variabel) monatlich (Basis inidv. Arbeitszeit MA) 6  " dataDxfId="244" totalsRowDxfId="19"/>
    <tableColumn id="14" xr3:uid="{00000000-0010-0000-0100-00000E000000}" name="Jahresbruttoentgelt inkl. AG Anteil   (ohne Personalnebenkosten wie BG / Fortbildung usw. ) " totalsRowFunction="sum" dataDxfId="243" totalsRowDxfId="18">
      <calculatedColumnFormula>(I55*12+J55*12+K55*12+L55+M55*12+N55*12)*(1+$P$19)+Tabelle3[[#This Row],[ggf. Steuer und SV freie  pflegtypische Zuschläge (variabel) monatlich (Basis inidv. Arbeitszeit MA) 6  ]]*12</calculatedColumnFormula>
    </tableColumn>
    <tableColumn id="15" xr3:uid="{00000000-0010-0000-0100-00000F000000}" name="Jahresbruttoentgelt inkl. AG Anteil                     je VZÄ" totalsRowFunction="custom" dataDxfId="242" totalsRowDxfId="17">
      <calculatedColumnFormula>IF(Tabelle3[[#This Row],[Jahresbruttoentgelt inkl. AG Anteil   (ohne Personalnebenkosten wie BG / Fortbildung usw. ) ]]=0,0,Q55/F55*40)</calculatedColumnFormula>
      <totalsRowFormula>Tabelle3[[#Totals],[Jahresbruttoentgelt inkl. AG Anteil   (ohne Personalnebenkosten wie BG / Fortbildung usw. ) ]]/Tabelle3[[#Totals],[Stellen Anteil VZÄ (Basis     40 Std)  ]]</totalsRowFormula>
    </tableColumn>
  </tableColumns>
  <tableStyleInfo name="TableStyleLight16"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Tabelle4" displayName="Tabelle4" ref="B73:R94" totalsRowCount="1" headerRowDxfId="241" headerRowBorderDxfId="240" tableBorderDxfId="239" totalsRowBorderDxfId="238">
  <autoFilter ref="B73:R93" xr:uid="{00000000-0009-0000-0100-000004000000}"/>
  <tableColumns count="17">
    <tableColumn id="1" xr3:uid="{00000000-0010-0000-0200-000001000000}" name="Lfd. NR " totalsRowLabel="Ergebnis " dataDxfId="237" totalsRowDxfId="16"/>
    <tableColumn id="2" xr3:uid="{00000000-0010-0000-0200-000002000000}" name="Einstellungs- Datum " dataDxfId="236" totalsRowDxfId="15"/>
    <tableColumn id="3" xr3:uid="{00000000-0010-0000-0200-000003000000}" name="Engelt Gruppe / Stufe (nach Tarif)" dataDxfId="235" totalsRowDxfId="14"/>
    <tableColumn id="4" xr3:uid="{00000000-0010-0000-0200-000004000000}" name="Qualifikation / Funktion                               " dataDxfId="234" totalsRowDxfId="13"/>
    <tableColumn id="5" xr3:uid="{00000000-0010-0000-0200-000005000000}" name="wöchentl Arbeits zeit / Std " totalsRowFunction="sum" dataDxfId="233" totalsRowDxfId="12"/>
    <tableColumn id="6" xr3:uid="{00000000-0010-0000-0200-000006000000}" name="Arbeits stunden / Monat " dataDxfId="232" totalsRowDxfId="11">
      <calculatedColumnFormula>F74*13/3</calculatedColumnFormula>
    </tableColumn>
    <tableColumn id="7" xr3:uid="{00000000-0010-0000-0200-000007000000}" name="Stellen Anteil VZÄ (Basis     40 Std)  " totalsRowFunction="sum" dataDxfId="231" totalsRowDxfId="10">
      <calculatedColumnFormula>F74/40</calculatedColumnFormula>
    </tableColumn>
    <tableColumn id="8" xr3:uid="{00000000-0010-0000-0200-000008000000}" name="Grundlohn / Gehalt                  monatlich    (Basis indiv. Arbeitszeit MA) 1        " dataDxfId="230" totalsRowDxfId="9"/>
    <tableColumn id="9" xr3:uid="{00000000-0010-0000-0200-000009000000}" name="Pflegetypische Zulagen monatlich  (Basis indiv. Arbeitszeit MA) 2" dataDxfId="229" totalsRowDxfId="8"/>
    <tableColumn id="10" xr3:uid="{00000000-0010-0000-0200-00000A000000}" name="ggf. VWL   AG-Anteil monatlich (Basis indiv. Arbeitszeit MA) 3" dataDxfId="228" totalsRowDxfId="7"/>
    <tableColumn id="11" xr3:uid="{00000000-0010-0000-0200-00000B000000}" name="ggf. Jahres sonder- zahlungen jährlich (Basis indiv. Arbeitszeit MA) 4" dataDxfId="227" totalsRowDxfId="6"/>
    <tableColumn id="17" xr3:uid="{00000000-0010-0000-0200-000011000000}" name="ggf. Bereit schaftsdienst oder Ruf bereitschaft monatlich (Basis indiv. Arbeitszeit MA) 5" dataDxfId="226" totalsRowDxfId="5"/>
    <tableColumn id="12" xr3:uid="{00000000-0010-0000-0200-00000C000000}" name="ggf. pflege typische Zuschläge (variabel)  monatlich (Basis indiv. Arbeitszeit MA) 6" dataDxfId="225" totalsRowDxfId="4"/>
    <tableColumn id="13" xr3:uid="{00000000-0010-0000-0200-00000D000000}" name="Stundenlohn  AN Brutto     Arbeitszeit normiert    (ohne variable Zuschläge) nachrichtlich    " totalsRowFunction="custom" dataDxfId="224" totalsRowDxfId="3">
      <calculatedColumnFormula>IF(G74=0,0,(I74+J74+K74+M74+(L74/12))/G74)</calculatedColumnFormula>
      <totalsRowFormula>SUMPRODUCT(Tabelle4[Stellen Anteil VZÄ (Basis     40 Std)  ],Tabelle4[Stundenlohn  AN Brutto     Arbeitszeit normiert    (ohne variable Zuschläge) nachrichtlich    ])/SUM(Tabelle4[Stellen Anteil VZÄ (Basis     40 Std)  ])</totalsRowFormula>
    </tableColumn>
    <tableColumn id="16" xr3:uid="{00000000-0010-0000-0200-000010000000}" name="ggf. Steuer und SV freie  pflegtypische Zuschläge (variabel) monatlich (Basis inidv. Arbeitszeit MA) 6  " dataDxfId="223" totalsRowDxfId="2"/>
    <tableColumn id="14" xr3:uid="{00000000-0010-0000-0200-00000E000000}" name="Jahresbruttoentgelt inkl. AG Anteil   (ohne Personalnebenkosten wie BG / Fortbildung usw. ) " totalsRowFunction="sum" dataDxfId="222" totalsRowDxfId="1">
      <calculatedColumnFormula>(I74*12+J74*12+K74*12+L74+M74*12+N74*12)*(1+$P$19)+Tabelle4[[#This Row],[ggf. Steuer und SV freie  pflegtypische Zuschläge (variabel) monatlich (Basis inidv. Arbeitszeit MA) 6  ]]*12</calculatedColumnFormula>
    </tableColumn>
    <tableColumn id="15" xr3:uid="{00000000-0010-0000-0200-00000F000000}" name="Jahresbruttoentgelt inkl. AG Anteil                     je VZÄ" totalsRowFunction="custom" dataDxfId="221" totalsRowDxfId="0">
      <calculatedColumnFormula>IF(Tabelle4[[#This Row],[Jahresbruttoentgelt inkl. AG Anteil   (ohne Personalnebenkosten wie BG / Fortbildung usw. ) ]]=0,0,Q74/F74*40)</calculatedColumnFormula>
      <totalsRowFormula>Tabelle4[[#Totals],[Jahresbruttoentgelt inkl. AG Anteil   (ohne Personalnebenkosten wie BG / Fortbildung usw. ) ]]/Tabelle4[[#Totals],[Stellen Anteil VZÄ (Basis     40 Std)  ]]</totalsRowFormula>
    </tableColumn>
  </tableColumns>
  <tableStyleInfo name="TableStyleLight16"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3000000}" name="Tabelle52" displayName="Tabelle52" ref="B113:R131" totalsRowCount="1" headerRowDxfId="220" headerRowBorderDxfId="219" tableBorderDxfId="218" totalsRowBorderDxfId="217">
  <autoFilter ref="B113:R130" xr:uid="{00000000-0009-0000-0100-000001000000}"/>
  <tableColumns count="17">
    <tableColumn id="1" xr3:uid="{00000000-0010-0000-0300-000001000000}" name="Lfd. NR " totalsRowLabel="Ergebnis" dataDxfId="216" totalsRowDxfId="215"/>
    <tableColumn id="2" xr3:uid="{00000000-0010-0000-0300-000002000000}" name="Einstellungs- Datum " dataDxfId="214" totalsRowDxfId="213"/>
    <tableColumn id="3" xr3:uid="{00000000-0010-0000-0300-000003000000}" name="Engelt Gruppe / Stufe (nach Tarif)" dataDxfId="212" totalsRowDxfId="211"/>
    <tableColumn id="4" xr3:uid="{00000000-0010-0000-0300-000004000000}" name="Qualifikation / Funktion                               (hier Einsatzgebiet der Hauswirtschaftskräfte, Hausmeister kennzeichnen) " dataDxfId="210" totalsRowDxfId="209"/>
    <tableColumn id="5" xr3:uid="{00000000-0010-0000-0300-000005000000}" name="wöchentl Arbeits zeit / Std " dataDxfId="208" totalsRowDxfId="207"/>
    <tableColumn id="6" xr3:uid="{00000000-0010-0000-0300-000006000000}" name="Arbeits stunden / Monat " dataDxfId="206" totalsRowDxfId="205">
      <calculatedColumnFormula>F114*13/3</calculatedColumnFormula>
    </tableColumn>
    <tableColumn id="7" xr3:uid="{00000000-0010-0000-0300-000007000000}" name="Stellen Anteil VZÄ (Basis     40 Std)  " totalsRowFunction="sum" dataDxfId="204" totalsRowDxfId="203">
      <calculatedColumnFormula>F114/40</calculatedColumnFormula>
    </tableColumn>
    <tableColumn id="8" xr3:uid="{00000000-0010-0000-0300-000008000000}" name="Grundlohn / Gehalt                  monatlich    (Basis indiv. Arbeitszeit MA) 1        " dataDxfId="202" totalsRowDxfId="201"/>
    <tableColumn id="9" xr3:uid="{00000000-0010-0000-0300-000009000000}" name="Pflegetypische Zulagen monatlich  (Basis indiv. Arbeitszeit MA) 2" dataDxfId="200" totalsRowDxfId="199"/>
    <tableColumn id="10" xr3:uid="{00000000-0010-0000-0300-00000A000000}" name="ggf. VWL   AG-Anteil monatlich (Basis indiv. Arbeitszeit MA) 3" dataDxfId="198" totalsRowDxfId="197"/>
    <tableColumn id="11" xr3:uid="{00000000-0010-0000-0300-00000B000000}" name="ggf. Jahres sonder- zahlungen jährlich (Basis indiv. Arbeitszeit MA) 4" dataDxfId="196" totalsRowDxfId="195"/>
    <tableColumn id="17" xr3:uid="{00000000-0010-0000-0300-000011000000}" name="ggf. Bereit schaftsdienst oder Ruf bereitschaft monatlich (Basis indiv. Arbeitszeit MA) 5" dataDxfId="194" totalsRowDxfId="193"/>
    <tableColumn id="12" xr3:uid="{00000000-0010-0000-0300-00000C000000}" name="ggf. pflege typische Zuschläge (variabel)  monatlich (Basis indiv. Arbeitszeit MA) 6" dataDxfId="192" totalsRowDxfId="191"/>
    <tableColumn id="13" xr3:uid="{00000000-0010-0000-0300-00000D000000}" name="Stundenlohn  AN Brutto     Arbeitszeit normiert    (nur Grundgehalt) nachrichtlich    " dataDxfId="190" totalsRowDxfId="189">
      <calculatedColumnFormula>IF(G114=0,0,(I114/G114))</calculatedColumnFormula>
    </tableColumn>
    <tableColumn id="16" xr3:uid="{00000000-0010-0000-0300-000010000000}" name="ggf. Steuer und SV freie  pflegtypische Zuschläge (variabel) monatlich (Basis inidv. Arbeitszeit MA) 6  " dataDxfId="188" totalsRowDxfId="187"/>
    <tableColumn id="14" xr3:uid="{00000000-0010-0000-0300-00000E000000}" name="Jahresbruttoentgelt inkl. AG Anteil   (ohne Personalnebenkosten wie BG / Fortbildung usw. ) " totalsRowFunction="sum" dataDxfId="186" totalsRowDxfId="185">
      <calculatedColumnFormula>(I114*12+J114*12+K114*12+L114+M114*12+N114*12)*(1+$P$19)+Tabelle52[[#This Row],[ggf. Steuer und SV freie  pflegtypische Zuschläge (variabel) monatlich (Basis inidv. Arbeitszeit MA) 6  ]]*12</calculatedColumnFormula>
    </tableColumn>
    <tableColumn id="15" xr3:uid="{00000000-0010-0000-0300-00000F000000}" name="Jahresbruttoentgelt inkl. AG Anteil                     je VZÄ" dataDxfId="184" totalsRowDxfId="183">
      <calculatedColumnFormula>IF(Tabelle52[[#This Row],[Jahresbruttoentgelt inkl. AG Anteil   (ohne Personalnebenkosten wie BG / Fortbildung usw. ) ]]=0,0,Q114/F114*40)</calculatedColumnFormula>
    </tableColumn>
  </tableColumns>
  <tableStyleInfo name="TableStyleLight16"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4000000}" name="Tabelle58" displayName="Tabelle58" ref="B103:R110" totalsRowCount="1" headerRowDxfId="182" headerRowBorderDxfId="181" tableBorderDxfId="180" totalsRowBorderDxfId="179">
  <autoFilter ref="B103:R109" xr:uid="{00000000-0009-0000-0100-000007000000}"/>
  <tableColumns count="17">
    <tableColumn id="1" xr3:uid="{00000000-0010-0000-0400-000001000000}" name="Lfd. NR " totalsRowLabel="Ergebnis" dataDxfId="178" totalsRowDxfId="177"/>
    <tableColumn id="2" xr3:uid="{00000000-0010-0000-0400-000002000000}" name="Einstellungs- Datum " dataDxfId="176" totalsRowDxfId="175"/>
    <tableColumn id="3" xr3:uid="{00000000-0010-0000-0400-000003000000}" name="Engelt Gruppe / Stufe (nach Tarif)" dataDxfId="174" totalsRowDxfId="173"/>
    <tableColumn id="4" xr3:uid="{00000000-0010-0000-0400-000004000000}" name="Qualifikation / Funktion                               " dataDxfId="172" totalsRowDxfId="171"/>
    <tableColumn id="5" xr3:uid="{00000000-0010-0000-0400-000005000000}" name="wöchentl Arbeits zeit / Std " dataDxfId="170" totalsRowDxfId="169"/>
    <tableColumn id="6" xr3:uid="{00000000-0010-0000-0400-000006000000}" name="Arbeits stunden / Monat " dataDxfId="168" totalsRowDxfId="167">
      <calculatedColumnFormula>F104*13/3</calculatedColumnFormula>
    </tableColumn>
    <tableColumn id="7" xr3:uid="{00000000-0010-0000-0400-000007000000}" name="Stellen Anteil VZÄ (Basis     40 Std)  " totalsRowFunction="sum" dataDxfId="166" totalsRowDxfId="165">
      <calculatedColumnFormula>F104/40</calculatedColumnFormula>
    </tableColumn>
    <tableColumn id="8" xr3:uid="{00000000-0010-0000-0400-000008000000}" name="Grundlohn / Gehalt                  monatlich    (Basis indiv. Arbeitszeit MA) 1        " dataDxfId="164" totalsRowDxfId="163"/>
    <tableColumn id="9" xr3:uid="{00000000-0010-0000-0400-000009000000}" name="Pflegetypische Zulagen monatlich  (Basis indiv. Arbeitszeit MA) 2" dataDxfId="162" totalsRowDxfId="161"/>
    <tableColumn id="10" xr3:uid="{00000000-0010-0000-0400-00000A000000}" name="ggf. VWL   AG-Anteil monatlich (Basis indiv. Arbeitszeit MA) 3" dataDxfId="160" totalsRowDxfId="159"/>
    <tableColumn id="11" xr3:uid="{00000000-0010-0000-0400-00000B000000}" name="ggf. Jahres sonder- zahlungen jährlich (Basis indiv. Arbeitszeit MA) 4" dataDxfId="158" totalsRowDxfId="157"/>
    <tableColumn id="17" xr3:uid="{00000000-0010-0000-0400-000011000000}" name="ggf. Bereit schaftsdienst oder Ruf bereitschaft monatlich (Basis indiv. Arbeitszeit MA) 5" dataDxfId="156" totalsRowDxfId="155"/>
    <tableColumn id="12" xr3:uid="{00000000-0010-0000-0400-00000C000000}" name="ggf. pflege typische Zuschläge (variabel)  monatlich (Basis indiv. Arbeitszeit MA) 6" dataDxfId="154" totalsRowDxfId="153"/>
    <tableColumn id="13" xr3:uid="{00000000-0010-0000-0400-00000D000000}" name="Stundenlohn  AN Brutto     Arbeitszeit normiert    (ohne variable Zuschläge) nachrichtlich   " dataDxfId="152" totalsRowDxfId="151">
      <calculatedColumnFormula>IF(G104=0,0,(I104+J104+K104+M104+(L104/12))/G104)</calculatedColumnFormula>
    </tableColumn>
    <tableColumn id="16" xr3:uid="{00000000-0010-0000-0400-000010000000}" name="ggf. Steuer und SV freie  pflegtypische Zuschläge (variabel) monatlich (Basis inidv. Arbeitszeit MA) 6 " dataDxfId="150" totalsRowDxfId="149"/>
    <tableColumn id="14" xr3:uid="{00000000-0010-0000-0400-00000E000000}" name="Jahresbruttoentgelt inkl. AG Anteil   (ohne Personalnebenkosten wie BG / Fortbildung usw. ) " totalsRowFunction="sum" dataDxfId="148" totalsRowDxfId="147">
      <calculatedColumnFormula>(I104*12+J104*12+K104*12+L104+M104*12+N104*12)*(1+$P$19)+Tabelle58[[#This Row],[ggf. Steuer und SV freie  pflegtypische Zuschläge (variabel) monatlich (Basis inidv. Arbeitszeit MA) 6 ]]*12</calculatedColumnFormula>
    </tableColumn>
    <tableColumn id="15" xr3:uid="{00000000-0010-0000-0400-00000F000000}" name="Jahresbruttoentgelt inkl. AG Anteil                     je VZÄ" dataDxfId="146" totalsRowDxfId="145">
      <calculatedColumnFormula>IF(Tabelle58[[#This Row],[Jahresbruttoentgelt inkl. AG Anteil   (ohne Personalnebenkosten wie BG / Fortbildung usw. ) ]]=0,0,Q104/F104*40)</calculatedColumnFormula>
    </tableColumn>
  </tableColumns>
  <tableStyleInfo name="TableStyleLight16"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5000000}" name="Tabelle529" displayName="Tabelle529" ref="B134:R139" totalsRowCount="1" headerRowDxfId="144" headerRowBorderDxfId="143" tableBorderDxfId="142" totalsRowBorderDxfId="141">
  <autoFilter ref="B134:R138" xr:uid="{00000000-0009-0000-0100-000008000000}"/>
  <tableColumns count="17">
    <tableColumn id="1" xr3:uid="{00000000-0010-0000-0500-000001000000}" name="Lfd. NR " totalsRowLabel="Ergebnis" dataDxfId="140" totalsRowDxfId="139"/>
    <tableColumn id="2" xr3:uid="{00000000-0010-0000-0500-000002000000}" name="Einstellungs- Datum " dataDxfId="138" totalsRowDxfId="137"/>
    <tableColumn id="3" xr3:uid="{00000000-0010-0000-0500-000003000000}" name="Engelt Gruppe / Stufe (nach Tarif)" dataDxfId="136" totalsRowDxfId="135"/>
    <tableColumn id="4" xr3:uid="{00000000-0010-0000-0500-000004000000}" name="Qualifikation / Funktion                               " dataDxfId="134" totalsRowDxfId="133"/>
    <tableColumn id="5" xr3:uid="{00000000-0010-0000-0500-000005000000}" name="wöchentl Arbeits zeit / Std " dataDxfId="132" totalsRowDxfId="131"/>
    <tableColumn id="6" xr3:uid="{00000000-0010-0000-0500-000006000000}" name="Arbeits stunden / Monat " dataDxfId="130" totalsRowDxfId="129">
      <calculatedColumnFormula>F135*13/3</calculatedColumnFormula>
    </tableColumn>
    <tableColumn id="7" xr3:uid="{00000000-0010-0000-0500-000007000000}" name="Stellen Anteil VZÄ (Basis     40 Std)  " totalsRowFunction="sum" dataDxfId="128" totalsRowDxfId="127">
      <calculatedColumnFormula>F135/40</calculatedColumnFormula>
    </tableColumn>
    <tableColumn id="8" xr3:uid="{00000000-0010-0000-0500-000008000000}" name="Grundlohn / Gehalt                  monatlich    (Basis indiv. Arbeitszeit MA) 1        " dataDxfId="126" totalsRowDxfId="125"/>
    <tableColumn id="9" xr3:uid="{00000000-0010-0000-0500-000009000000}" name="Pflegetypische Zulagen monatlich  (Basis indiv. Arbeitszeit MA) 2" dataDxfId="124" totalsRowDxfId="123"/>
    <tableColumn id="10" xr3:uid="{00000000-0010-0000-0500-00000A000000}" name="ggf. VWL   AG-Anteil monatlich (Basis indiv. Arbeitszeit MA) 3" dataDxfId="122" totalsRowDxfId="121"/>
    <tableColumn id="11" xr3:uid="{00000000-0010-0000-0500-00000B000000}" name="ggf. Jahres sonder- zahlungen jährlich (Basis indiv. Arbeitszeit MA) 4" dataDxfId="120" totalsRowDxfId="119"/>
    <tableColumn id="17" xr3:uid="{00000000-0010-0000-0500-000011000000}" name="ggf. Bereit schaftsdienst oder Ruf bereitschaft monatlich (Basis indiv. Arbeitszeit MA) 5" dataDxfId="118" totalsRowDxfId="117"/>
    <tableColumn id="12" xr3:uid="{00000000-0010-0000-0500-00000C000000}" name="ggf. pflege typische Zuschläge (variabel)  monatlich (Basis indiv. Arbeitszeit MA) 6" dataDxfId="116" totalsRowDxfId="115"/>
    <tableColumn id="13" xr3:uid="{00000000-0010-0000-0500-00000D000000}" name="Stundenlohn  AN Brutto     Arbeitszeit normiert    (nur Grundgehalt) nachrichtlich    " dataDxfId="114" totalsRowDxfId="113">
      <calculatedColumnFormula>IF(G135=0,0,(I135/G135))</calculatedColumnFormula>
    </tableColumn>
    <tableColumn id="16" xr3:uid="{00000000-0010-0000-0500-000010000000}" name="ggf. Steuer und SV freie  pflegtypische Zuschläge (variabel) monatlich (Basis inidv. Arbeitszeit MA) 6 " dataDxfId="112" totalsRowDxfId="111"/>
    <tableColumn id="14" xr3:uid="{00000000-0010-0000-0500-00000E000000}" name="Jahresbruttoentgelt inkl. AG Anteil   (ohne Personalnebenkosten wie BG / Fortbildung usw. ) " totalsRowFunction="sum" dataDxfId="110" totalsRowDxfId="109">
      <calculatedColumnFormula>(I135*12+J135*12+K135*12+L135+M135*12++N135*12)*(1+$P$19)+Tabelle529[[#This Row],[ggf. Steuer und SV freie  pflegtypische Zuschläge (variabel) monatlich (Basis inidv. Arbeitszeit MA) 6 ]]*12</calculatedColumnFormula>
    </tableColumn>
    <tableColumn id="15" xr3:uid="{00000000-0010-0000-0500-00000F000000}" name="Jahresbruttoentgelt inkl. AG Anteil                     je VZÄ" dataDxfId="108" totalsRowDxfId="107">
      <calculatedColumnFormula>IF(Tabelle529[[#This Row],[Jahresbruttoentgelt inkl. AG Anteil   (ohne Personalnebenkosten wie BG / Fortbildung usw. ) ]]=0,0,Q135/F135*40)</calculatedColumnFormula>
    </tableColumn>
  </tableColumns>
  <tableStyleInfo name="TableStyleLight16"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6000000}" name="Tabelle10" displayName="Tabelle10" ref="B45:R49" headerRowCount="0" totalsRowCount="1" headerRowDxfId="106" headerRowBorderDxfId="105" tableBorderDxfId="104" totalsRowBorderDxfId="103">
  <tableColumns count="17">
    <tableColumn id="1" xr3:uid="{00000000-0010-0000-0600-000001000000}" name="Lfd. NR " headerRowDxfId="102" dataDxfId="101" totalsRowDxfId="100"/>
    <tableColumn id="2" xr3:uid="{00000000-0010-0000-0600-000002000000}" name="Einstellungs- Datum " headerRowDxfId="99" dataDxfId="98" totalsRowDxfId="97"/>
    <tableColumn id="3" xr3:uid="{00000000-0010-0000-0600-000003000000}" name="Engelt Gruppe / Stufe (nach Tarif)" headerRowDxfId="96" dataDxfId="95" totalsRowDxfId="94"/>
    <tableColumn id="4" xr3:uid="{00000000-0010-0000-0600-000004000000}" name="Qualifikation / Funktion                               " headerRowDxfId="93" dataDxfId="92" totalsRowDxfId="91"/>
    <tableColumn id="5" xr3:uid="{00000000-0010-0000-0600-000005000000}" name="wöchentl Arbeits zeit / Std " headerRowDxfId="90" dataDxfId="89" totalsRowDxfId="88"/>
    <tableColumn id="6" xr3:uid="{00000000-0010-0000-0600-000006000000}" name="Arbeits stunden / Monat " headerRowDxfId="87" dataDxfId="86" totalsRowDxfId="85"/>
    <tableColumn id="7" xr3:uid="{00000000-0010-0000-0600-000007000000}" name="Stellen Anteil VZÄ (Basis     40 Std)  " totalsRowFunction="custom" headerRowDxfId="84" dataDxfId="83" totalsRowDxfId="82">
      <totalsRowFormula>SUBTOTAL(109,Tabelle10[Stellen Anteil VZÄ (Basis     40 Std)  ])+Tabelle2[[#Totals],[Stellen Anteil VZÄ (Basis     40 Std)  ]]</totalsRowFormula>
    </tableColumn>
    <tableColumn id="8" xr3:uid="{00000000-0010-0000-0600-000008000000}" name="Grundlohn / Gehalt                  monatlich    (Basis indiv. Arbeitszeit MA) 1        " headerRowDxfId="81" dataDxfId="80" totalsRowDxfId="79"/>
    <tableColumn id="9" xr3:uid="{00000000-0010-0000-0600-000009000000}" name="Pflegetypische Zulagen monatlich  (Basis indiv. Arbeitszeit MA) 2" headerRowDxfId="78" dataDxfId="77" totalsRowDxfId="76"/>
    <tableColumn id="10" xr3:uid="{00000000-0010-0000-0600-00000A000000}" name="ggf. VWL   AG-Anteil monatlich (Basis indiv. Arbeitszeit MA) 3" headerRowDxfId="75" dataDxfId="74" totalsRowDxfId="73"/>
    <tableColumn id="11" xr3:uid="{00000000-0010-0000-0600-00000B000000}" name="ggf. Jahres sonder- zahlungen jährlich (Basis indiv. Arbeitszeit MA) 4" headerRowDxfId="72" dataDxfId="71" totalsRowDxfId="70"/>
    <tableColumn id="12" xr3:uid="{00000000-0010-0000-0600-00000C000000}" name="ggf. Bereit schaftsdienst oder Ruf bereitschaft monatlich (Basis indiv. Arbeitszeit MA) 5" headerRowDxfId="69" dataDxfId="68" totalsRowDxfId="67"/>
    <tableColumn id="13" xr3:uid="{00000000-0010-0000-0600-00000D000000}" name="ggf. pflege typische Zuschläge (variabel)  monatlich (Basis indiv. Arbeitszeit MA) 6" headerRowDxfId="66" dataDxfId="65" totalsRowDxfId="64"/>
    <tableColumn id="14" xr3:uid="{00000000-0010-0000-0600-00000E000000}" name="Stundenlohn  AN Brutto     Arbeitszeit normiert    (ohne variable Zuschläge) nachrichtlich    " headerRowDxfId="63" dataDxfId="62" totalsRowDxfId="61"/>
    <tableColumn id="15" xr3:uid="{00000000-0010-0000-0600-00000F000000}" name="ggf. Steuer und SV freie Zuschläge monatlich " headerRowDxfId="60" dataDxfId="59" totalsRowDxfId="58"/>
    <tableColumn id="16" xr3:uid="{00000000-0010-0000-0600-000010000000}" name="Jahresbruttoentgelt inkl. AG Anteil   (ohne Personalnebenkosten wie BG / Fortbildung usw. ) " totalsRowFunction="custom" headerRowDxfId="57" dataDxfId="56" totalsRowDxfId="55">
      <totalsRowFormula>SUBTOTAL(109,Tabelle10[Jahresbruttoentgelt inkl. AG Anteil   (ohne Personalnebenkosten wie BG / Fortbildung usw. ) ])+Tabelle2[[#Totals],[Jahresbruttoentgelt inkl. AG Anteil   (ohne Personalnebenkosten wie BG / Fortbildung usw. ) ]]</totalsRowFormula>
    </tableColumn>
    <tableColumn id="17" xr3:uid="{00000000-0010-0000-0600-000011000000}" name="Jahresbruttoentgelt inkl. AG Anteil                     je VZÄ" totalsRowFunction="custom" headerRowDxfId="54" dataDxfId="53" totalsRowDxfId="52">
      <totalsRowFormula>Tabelle10[[#Totals],[Jahresbruttoentgelt inkl. AG Anteil   (ohne Personalnebenkosten wie BG / Fortbildung usw. ) ]]/Tabelle10[[#Totals],[Stellen Anteil VZÄ (Basis     40 Std)  ]]</totalsRowFormula>
    </tableColumn>
  </tableColumns>
  <tableStyleInfo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2" Type="http://schemas.openxmlformats.org/officeDocument/2006/relationships/customProperty" Target="../customProperty1.bin"/><Relationship Id="rId1" Type="http://schemas.openxmlformats.org/officeDocument/2006/relationships/printerSettings" Target="../printerSettings/printerSettings1.bin"/><Relationship Id="rId6" Type="http://schemas.openxmlformats.org/officeDocument/2006/relationships/table" Target="../tables/table4.xml"/><Relationship Id="rId5" Type="http://schemas.openxmlformats.org/officeDocument/2006/relationships/table" Target="../tables/table3.xml"/><Relationship Id="rId4" Type="http://schemas.openxmlformats.org/officeDocument/2006/relationships/table" Target="../tables/table2.xml"/><Relationship Id="rId9" Type="http://schemas.openxmlformats.org/officeDocument/2006/relationships/table" Target="../tables/table7.xml"/></Relationships>
</file>

<file path=xl/worksheets/_rels/sheet2.xml.rels><?xml version="1.0" encoding="UTF-8" standalone="yes"?>
<Relationships xmlns="http://schemas.openxmlformats.org/package/2006/relationships"><Relationship Id="rId1" Type="http://schemas.openxmlformats.org/officeDocument/2006/relationships/customProperty" Target="../customProperty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76"/>
  <sheetViews>
    <sheetView tabSelected="1" showWhiteSpace="0" view="pageLayout" topLeftCell="A135" zoomScaleNormal="70" workbookViewId="0">
      <selection activeCell="S162" sqref="S162"/>
    </sheetView>
  </sheetViews>
  <sheetFormatPr baseColWidth="10" defaultRowHeight="13.8" x14ac:dyDescent="0.25"/>
  <cols>
    <col min="1" max="1" width="1.09765625" customWidth="1"/>
    <col min="2" max="2" width="5.09765625" customWidth="1"/>
    <col min="3" max="3" width="12.59765625" customWidth="1"/>
    <col min="4" max="4" width="8.09765625" customWidth="1"/>
    <col min="5" max="5" width="30.69921875" customWidth="1"/>
    <col min="6" max="6" width="11.59765625" customWidth="1"/>
    <col min="7" max="7" width="11.69921875" customWidth="1"/>
    <col min="8" max="8" width="11" customWidth="1"/>
    <col min="9" max="9" width="13.09765625" customWidth="1"/>
    <col min="10" max="10" width="13.59765625" customWidth="1"/>
    <col min="11" max="11" width="10" customWidth="1"/>
    <col min="12" max="12" width="10.59765625" customWidth="1"/>
    <col min="13" max="13" width="10.5" customWidth="1"/>
    <col min="14" max="14" width="10.19921875" customWidth="1"/>
    <col min="15" max="15" width="12" customWidth="1"/>
    <col min="16" max="16" width="10.59765625" customWidth="1"/>
    <col min="17" max="18" width="18.59765625" customWidth="1"/>
  </cols>
  <sheetData>
    <row r="1" spans="1:18" x14ac:dyDescent="0.25">
      <c r="A1" s="2" t="s">
        <v>72</v>
      </c>
    </row>
    <row r="2" spans="1:18" ht="14.4" x14ac:dyDescent="0.3">
      <c r="A2" s="2" t="s">
        <v>0</v>
      </c>
      <c r="B2" s="2"/>
      <c r="C2" s="2"/>
      <c r="D2" s="2"/>
      <c r="E2" s="2"/>
      <c r="F2" s="2"/>
      <c r="G2" s="2"/>
      <c r="H2" s="2"/>
      <c r="I2" s="2"/>
      <c r="J2" s="2"/>
      <c r="K2" s="2"/>
      <c r="L2" s="2"/>
      <c r="R2" s="164" t="s">
        <v>96</v>
      </c>
    </row>
    <row r="3" spans="1:18" x14ac:dyDescent="0.25">
      <c r="A3" s="2" t="s">
        <v>73</v>
      </c>
      <c r="B3" s="2"/>
      <c r="C3" s="2"/>
      <c r="D3" s="2"/>
      <c r="E3" s="2"/>
      <c r="F3" s="2"/>
      <c r="G3" s="2"/>
      <c r="H3" s="2"/>
      <c r="I3" s="2"/>
      <c r="J3" s="2"/>
      <c r="K3" s="2"/>
      <c r="L3" s="2"/>
    </row>
    <row r="4" spans="1:18" x14ac:dyDescent="0.25">
      <c r="A4" s="2"/>
      <c r="B4" s="2"/>
      <c r="C4" s="2"/>
      <c r="D4" s="2"/>
      <c r="E4" s="2"/>
      <c r="F4" s="2"/>
      <c r="G4" s="2"/>
      <c r="H4" s="2"/>
      <c r="I4" s="2"/>
      <c r="J4" s="2"/>
      <c r="K4" s="2"/>
      <c r="L4" s="2"/>
    </row>
    <row r="5" spans="1:18" x14ac:dyDescent="0.25">
      <c r="A5" s="2"/>
      <c r="B5" s="2" t="s">
        <v>1</v>
      </c>
      <c r="E5" s="87"/>
      <c r="F5" s="87"/>
      <c r="G5" s="87"/>
      <c r="H5" s="87"/>
      <c r="I5" s="87"/>
      <c r="J5" s="87"/>
      <c r="K5" s="2"/>
      <c r="L5" s="2"/>
    </row>
    <row r="6" spans="1:18" x14ac:dyDescent="0.25">
      <c r="E6" s="88"/>
      <c r="F6" s="88"/>
      <c r="G6" s="88"/>
      <c r="H6" s="88"/>
      <c r="I6" s="88"/>
      <c r="J6" s="88"/>
    </row>
    <row r="7" spans="1:18" x14ac:dyDescent="0.25">
      <c r="E7" s="88"/>
      <c r="F7" s="88"/>
      <c r="G7" s="88"/>
      <c r="H7" s="88"/>
      <c r="I7" s="88"/>
      <c r="J7" s="88"/>
    </row>
    <row r="8" spans="1:18" x14ac:dyDescent="0.25">
      <c r="E8" s="87"/>
      <c r="F8" s="87"/>
      <c r="G8" s="87"/>
      <c r="H8" s="87"/>
      <c r="I8" s="87"/>
      <c r="J8" s="87"/>
    </row>
    <row r="9" spans="1:18" x14ac:dyDescent="0.25">
      <c r="B9" s="2" t="s">
        <v>2</v>
      </c>
      <c r="E9" s="187"/>
      <c r="F9" s="187"/>
      <c r="G9" s="187"/>
      <c r="H9" s="187"/>
      <c r="I9" s="3"/>
      <c r="J9" s="3"/>
    </row>
    <row r="11" spans="1:18" ht="14.4" thickBot="1" x14ac:dyDescent="0.3"/>
    <row r="12" spans="1:18" ht="14.4" thickBot="1" x14ac:dyDescent="0.3">
      <c r="B12" s="89"/>
      <c r="C12" t="s">
        <v>3</v>
      </c>
      <c r="H12" s="188"/>
      <c r="I12" s="188"/>
      <c r="J12" s="188"/>
      <c r="K12" s="188"/>
      <c r="L12" s="188"/>
      <c r="M12" s="188"/>
      <c r="N12" s="188"/>
      <c r="O12" s="188"/>
      <c r="P12" s="10" t="s">
        <v>34</v>
      </c>
      <c r="Q12" s="90"/>
    </row>
    <row r="13" spans="1:18" ht="14.4" thickBot="1" x14ac:dyDescent="0.3">
      <c r="C13" s="4" t="s">
        <v>5</v>
      </c>
      <c r="E13" s="4"/>
    </row>
    <row r="14" spans="1:18" ht="14.4" thickBot="1" x14ac:dyDescent="0.3">
      <c r="B14" s="89"/>
      <c r="C14" t="s">
        <v>4</v>
      </c>
      <c r="H14" s="188"/>
      <c r="I14" s="188"/>
      <c r="J14" s="188"/>
      <c r="K14" s="188"/>
      <c r="L14" s="188"/>
      <c r="M14" s="188"/>
      <c r="N14" s="188"/>
      <c r="O14" s="188"/>
      <c r="P14" s="10" t="s">
        <v>35</v>
      </c>
      <c r="Q14" s="90"/>
    </row>
    <row r="15" spans="1:18" ht="14.4" thickBot="1" x14ac:dyDescent="0.3">
      <c r="C15" s="4" t="s">
        <v>6</v>
      </c>
      <c r="E15" s="4"/>
    </row>
    <row r="16" spans="1:18" ht="14.4" thickBot="1" x14ac:dyDescent="0.3">
      <c r="B16" s="89"/>
      <c r="C16" t="s">
        <v>7</v>
      </c>
    </row>
    <row r="17" spans="2:19" ht="14.4" thickBot="1" x14ac:dyDescent="0.3">
      <c r="C17" s="4" t="s">
        <v>10</v>
      </c>
      <c r="E17" s="4"/>
      <c r="F17" s="4"/>
      <c r="G17" s="4"/>
      <c r="H17" s="4"/>
      <c r="I17" s="4"/>
      <c r="J17" s="4"/>
    </row>
    <row r="18" spans="2:19" ht="14.4" thickBot="1" x14ac:dyDescent="0.3">
      <c r="C18" s="4"/>
      <c r="E18" s="4"/>
      <c r="F18" s="4"/>
      <c r="G18" s="4"/>
      <c r="H18" s="4"/>
      <c r="I18" s="4"/>
      <c r="J18" s="4"/>
      <c r="P18" s="27" t="s">
        <v>12</v>
      </c>
    </row>
    <row r="19" spans="2:19" ht="14.4" thickBot="1" x14ac:dyDescent="0.3">
      <c r="I19" s="194" t="s">
        <v>13</v>
      </c>
      <c r="J19" s="194"/>
      <c r="K19" s="194"/>
      <c r="L19" s="194"/>
      <c r="M19" s="194"/>
      <c r="N19" s="194"/>
      <c r="O19" s="194"/>
      <c r="P19" s="91">
        <v>0.2175</v>
      </c>
    </row>
    <row r="21" spans="2:19" ht="15.6" x14ac:dyDescent="0.3">
      <c r="B21" s="85" t="s">
        <v>68</v>
      </c>
      <c r="C21" s="86"/>
      <c r="D21" s="86"/>
      <c r="E21" s="86"/>
    </row>
    <row r="22" spans="2:19" ht="8.25" customHeight="1" thickBot="1" x14ac:dyDescent="0.3">
      <c r="C22" s="43"/>
      <c r="D22" s="43"/>
      <c r="E22" s="43"/>
      <c r="F22" s="43"/>
      <c r="G22" s="43"/>
      <c r="H22" s="43"/>
      <c r="I22" s="43"/>
      <c r="J22" s="43"/>
      <c r="K22" s="43"/>
      <c r="L22" s="43"/>
      <c r="M22" s="43"/>
      <c r="N22" s="43"/>
      <c r="O22" s="43"/>
    </row>
    <row r="23" spans="2:19" ht="130.5" customHeight="1" x14ac:dyDescent="0.25">
      <c r="B23" s="6" t="s">
        <v>8</v>
      </c>
      <c r="C23" s="6" t="s">
        <v>9</v>
      </c>
      <c r="D23" s="7" t="s">
        <v>24</v>
      </c>
      <c r="E23" s="7" t="s">
        <v>54</v>
      </c>
      <c r="F23" s="7" t="s">
        <v>20</v>
      </c>
      <c r="G23" s="6" t="s">
        <v>21</v>
      </c>
      <c r="H23" s="7" t="s">
        <v>15</v>
      </c>
      <c r="I23" s="7" t="s">
        <v>36</v>
      </c>
      <c r="J23" s="7" t="s">
        <v>37</v>
      </c>
      <c r="K23" s="6" t="s">
        <v>49</v>
      </c>
      <c r="L23" s="6" t="s">
        <v>46</v>
      </c>
      <c r="M23" s="6" t="s">
        <v>47</v>
      </c>
      <c r="N23" s="7" t="s">
        <v>48</v>
      </c>
      <c r="O23" s="7" t="s">
        <v>51</v>
      </c>
      <c r="P23" s="7" t="s">
        <v>94</v>
      </c>
      <c r="Q23" s="7" t="s">
        <v>16</v>
      </c>
      <c r="R23" s="7" t="s">
        <v>23</v>
      </c>
      <c r="S23" s="21"/>
    </row>
    <row r="24" spans="2:19" x14ac:dyDescent="0.25">
      <c r="B24" s="92"/>
      <c r="C24" s="93"/>
      <c r="D24" s="93"/>
      <c r="E24" s="94" t="s">
        <v>25</v>
      </c>
      <c r="F24" s="95"/>
      <c r="G24" s="12">
        <f>F24*13/3</f>
        <v>0</v>
      </c>
      <c r="H24" s="12">
        <f>F24/40</f>
        <v>0</v>
      </c>
      <c r="I24" s="101"/>
      <c r="J24" s="101"/>
      <c r="K24" s="101"/>
      <c r="L24" s="101"/>
      <c r="M24" s="101"/>
      <c r="N24" s="101"/>
      <c r="O24" s="13">
        <f t="shared" ref="O24:O39" si="0">IF(G24=0,0,(I24+J24+K24+M24+(L24/12))/G24)</f>
        <v>0</v>
      </c>
      <c r="P24" s="101"/>
      <c r="Q24" s="26">
        <f>(I24*12+J24*12+K24*12+L24+M24*12+N24*12)*(1+$P$19)+Tabelle2[[#This Row],[ggf. Steuer und SV freie  pflegtypische Zuschläge (variabel) monatlich (Basis inidv. Arbeitszeit MA) 6  ]]*12</f>
        <v>0</v>
      </c>
      <c r="R24" s="50">
        <f>IF(Tabelle2[[#This Row],[Jahresbruttoentgelt inkl. AG Anteil   (ohne Personalnebenkosten wie BG / Fortbildung usw. ) ]]=0,0,Q24/F24*40)</f>
        <v>0</v>
      </c>
    </row>
    <row r="25" spans="2:19" x14ac:dyDescent="0.25">
      <c r="B25" s="92"/>
      <c r="C25" s="93"/>
      <c r="D25" s="93"/>
      <c r="E25" s="93" t="s">
        <v>22</v>
      </c>
      <c r="F25" s="95"/>
      <c r="G25" s="12">
        <f>F25*13/3</f>
        <v>0</v>
      </c>
      <c r="H25" s="12">
        <f>F25/40</f>
        <v>0</v>
      </c>
      <c r="I25" s="101"/>
      <c r="J25" s="101"/>
      <c r="K25" s="101"/>
      <c r="L25" s="101"/>
      <c r="M25" s="101"/>
      <c r="N25" s="101"/>
      <c r="O25" s="13">
        <f t="shared" si="0"/>
        <v>0</v>
      </c>
      <c r="P25" s="101"/>
      <c r="Q25" s="26">
        <f>(I25*12+J25*12+K25*12+L25+M25*12+N25*12)*(1+$P$19)+Tabelle2[[#This Row],[ggf. Steuer und SV freie  pflegtypische Zuschläge (variabel) monatlich (Basis inidv. Arbeitszeit MA) 6  ]]*12</f>
        <v>0</v>
      </c>
      <c r="R25" s="50">
        <f>IF(Tabelle2[[#This Row],[Jahresbruttoentgelt inkl. AG Anteil   (ohne Personalnebenkosten wie BG / Fortbildung usw. ) ]]=0,0,Q25/F25*40)</f>
        <v>0</v>
      </c>
    </row>
    <row r="26" spans="2:19" x14ac:dyDescent="0.25">
      <c r="B26" s="92"/>
      <c r="C26" s="93"/>
      <c r="D26" s="93"/>
      <c r="E26" s="93"/>
      <c r="F26" s="95"/>
      <c r="G26" s="12">
        <f>F26*13/3</f>
        <v>0</v>
      </c>
      <c r="H26" s="12">
        <f>F26/40</f>
        <v>0</v>
      </c>
      <c r="I26" s="101"/>
      <c r="J26" s="101"/>
      <c r="K26" s="101"/>
      <c r="L26" s="101"/>
      <c r="M26" s="101"/>
      <c r="N26" s="101"/>
      <c r="O26" s="13">
        <f t="shared" si="0"/>
        <v>0</v>
      </c>
      <c r="P26" s="101"/>
      <c r="Q26" s="26">
        <f>(I26*12+J26*12+K26*12+L26+M26*12+N26*12)*(1+$P$19)+Tabelle2[[#This Row],[ggf. Steuer und SV freie  pflegtypische Zuschläge (variabel) monatlich (Basis inidv. Arbeitszeit MA) 6  ]]*12</f>
        <v>0</v>
      </c>
      <c r="R26" s="50">
        <f>IF(Tabelle2[[#This Row],[Jahresbruttoentgelt inkl. AG Anteil   (ohne Personalnebenkosten wie BG / Fortbildung usw. ) ]]=0,0,Q26/F26*40)</f>
        <v>0</v>
      </c>
    </row>
    <row r="27" spans="2:19" x14ac:dyDescent="0.25">
      <c r="B27" s="96"/>
      <c r="C27" s="94"/>
      <c r="D27" s="94"/>
      <c r="E27" s="94"/>
      <c r="F27" s="95"/>
      <c r="G27" s="39">
        <f t="shared" ref="G27:G42" si="1">F27*13/3</f>
        <v>0</v>
      </c>
      <c r="H27" s="39">
        <f t="shared" ref="H27:H42" si="2">F27/40</f>
        <v>0</v>
      </c>
      <c r="I27" s="102"/>
      <c r="J27" s="102"/>
      <c r="K27" s="102"/>
      <c r="L27" s="102"/>
      <c r="M27" s="102"/>
      <c r="N27" s="102"/>
      <c r="O27" s="40">
        <f t="shared" si="0"/>
        <v>0</v>
      </c>
      <c r="P27" s="102"/>
      <c r="Q27" s="41">
        <f>(I27*12+J27*12+K27*12+L27+M27*12+N27*12)*(1+$P$19)+Tabelle2[[#This Row],[ggf. Steuer und SV freie  pflegtypische Zuschläge (variabel) monatlich (Basis inidv. Arbeitszeit MA) 6  ]]*12</f>
        <v>0</v>
      </c>
      <c r="R27" s="51">
        <f>IF(Tabelle2[[#This Row],[Jahresbruttoentgelt inkl. AG Anteil   (ohne Personalnebenkosten wie BG / Fortbildung usw. ) ]]=0,0,Q27/F27*40)</f>
        <v>0</v>
      </c>
    </row>
    <row r="28" spans="2:19" x14ac:dyDescent="0.25">
      <c r="B28" s="92"/>
      <c r="C28" s="93"/>
      <c r="D28" s="93"/>
      <c r="E28" s="93"/>
      <c r="F28" s="95"/>
      <c r="G28" s="12">
        <f t="shared" ref="G28:G39" si="3">F28*13/3</f>
        <v>0</v>
      </c>
      <c r="H28" s="12">
        <f t="shared" ref="H28:H39" si="4">F28/40</f>
        <v>0</v>
      </c>
      <c r="I28" s="101"/>
      <c r="J28" s="101"/>
      <c r="K28" s="101"/>
      <c r="L28" s="101"/>
      <c r="M28" s="101"/>
      <c r="N28" s="101"/>
      <c r="O28" s="40">
        <f t="shared" si="0"/>
        <v>0</v>
      </c>
      <c r="P28" s="101"/>
      <c r="Q28" s="26">
        <f>(I28*12+J28*12+K28*12+L28+M28*12+N28*12)*(1+$P$19)+Tabelle2[[#This Row],[ggf. Steuer und SV freie  pflegtypische Zuschläge (variabel) monatlich (Basis inidv. Arbeitszeit MA) 6  ]]*12</f>
        <v>0</v>
      </c>
      <c r="R28" s="50">
        <f>IF(Tabelle2[[#This Row],[Jahresbruttoentgelt inkl. AG Anteil   (ohne Personalnebenkosten wie BG / Fortbildung usw. ) ]]=0,0,Q28/F28*40)</f>
        <v>0</v>
      </c>
    </row>
    <row r="29" spans="2:19" x14ac:dyDescent="0.25">
      <c r="B29" s="92"/>
      <c r="C29" s="93"/>
      <c r="D29" s="93"/>
      <c r="E29" s="93"/>
      <c r="F29" s="95"/>
      <c r="G29" s="12">
        <f t="shared" si="3"/>
        <v>0</v>
      </c>
      <c r="H29" s="12">
        <f t="shared" si="4"/>
        <v>0</v>
      </c>
      <c r="I29" s="101"/>
      <c r="J29" s="101"/>
      <c r="K29" s="101"/>
      <c r="L29" s="101"/>
      <c r="M29" s="101"/>
      <c r="N29" s="101"/>
      <c r="O29" s="40">
        <f t="shared" si="0"/>
        <v>0</v>
      </c>
      <c r="P29" s="101"/>
      <c r="Q29" s="26">
        <f>(I29*12+J29*12+K29*12+L29+M29*12+N29*12)*(1+$P$19)+Tabelle2[[#This Row],[ggf. Steuer und SV freie  pflegtypische Zuschläge (variabel) monatlich (Basis inidv. Arbeitszeit MA) 6  ]]*12</f>
        <v>0</v>
      </c>
      <c r="R29" s="50">
        <f>IF(Tabelle2[[#This Row],[Jahresbruttoentgelt inkl. AG Anteil   (ohne Personalnebenkosten wie BG / Fortbildung usw. ) ]]=0,0,Q29/F29*40)</f>
        <v>0</v>
      </c>
    </row>
    <row r="30" spans="2:19" x14ac:dyDescent="0.25">
      <c r="B30" s="92"/>
      <c r="C30" s="93"/>
      <c r="D30" s="93"/>
      <c r="E30" s="93"/>
      <c r="F30" s="95"/>
      <c r="G30" s="12">
        <f>F30*13/3</f>
        <v>0</v>
      </c>
      <c r="H30" s="12">
        <f>F30/40</f>
        <v>0</v>
      </c>
      <c r="I30" s="101"/>
      <c r="J30" s="101"/>
      <c r="K30" s="101"/>
      <c r="L30" s="101"/>
      <c r="M30" s="101"/>
      <c r="N30" s="101"/>
      <c r="O30" s="13">
        <f t="shared" si="0"/>
        <v>0</v>
      </c>
      <c r="P30" s="101"/>
      <c r="Q30" s="26">
        <f>(I30*12+J30*12+K30*12+L30+M30*12+N30*12)*(1+$P$19)+Tabelle2[[#This Row],[ggf. Steuer und SV freie  pflegtypische Zuschläge (variabel) monatlich (Basis inidv. Arbeitszeit MA) 6  ]]*12</f>
        <v>0</v>
      </c>
      <c r="R30" s="50">
        <f>IF(Tabelle2[[#This Row],[Jahresbruttoentgelt inkl. AG Anteil   (ohne Personalnebenkosten wie BG / Fortbildung usw. ) ]]=0,0,Q30/F30*40)</f>
        <v>0</v>
      </c>
    </row>
    <row r="31" spans="2:19" x14ac:dyDescent="0.25">
      <c r="B31" s="92"/>
      <c r="C31" s="93"/>
      <c r="D31" s="93"/>
      <c r="E31" s="93"/>
      <c r="F31" s="95"/>
      <c r="G31" s="12">
        <f t="shared" si="3"/>
        <v>0</v>
      </c>
      <c r="H31" s="12">
        <f t="shared" si="4"/>
        <v>0</v>
      </c>
      <c r="I31" s="101"/>
      <c r="J31" s="101"/>
      <c r="K31" s="101"/>
      <c r="L31" s="101"/>
      <c r="M31" s="101"/>
      <c r="N31" s="101"/>
      <c r="O31" s="40">
        <f t="shared" si="0"/>
        <v>0</v>
      </c>
      <c r="P31" s="101"/>
      <c r="Q31" s="26">
        <f>(I31*12+J31*12+K31*12+L31+M31*12+N31*12)*(1+$P$19)+Tabelle2[[#This Row],[ggf. Steuer und SV freie  pflegtypische Zuschläge (variabel) monatlich (Basis inidv. Arbeitszeit MA) 6  ]]*12</f>
        <v>0</v>
      </c>
      <c r="R31" s="50">
        <f>IF(Tabelle2[[#This Row],[Jahresbruttoentgelt inkl. AG Anteil   (ohne Personalnebenkosten wie BG / Fortbildung usw. ) ]]=0,0,Q31/F31*40)</f>
        <v>0</v>
      </c>
    </row>
    <row r="32" spans="2:19" x14ac:dyDescent="0.25">
      <c r="B32" s="92"/>
      <c r="C32" s="93"/>
      <c r="D32" s="93"/>
      <c r="E32" s="93"/>
      <c r="F32" s="95"/>
      <c r="G32" s="12">
        <f t="shared" si="3"/>
        <v>0</v>
      </c>
      <c r="H32" s="12">
        <f t="shared" si="4"/>
        <v>0</v>
      </c>
      <c r="I32" s="101"/>
      <c r="J32" s="101"/>
      <c r="K32" s="101"/>
      <c r="L32" s="101"/>
      <c r="M32" s="101"/>
      <c r="N32" s="101"/>
      <c r="O32" s="40">
        <f t="shared" si="0"/>
        <v>0</v>
      </c>
      <c r="P32" s="101"/>
      <c r="Q32" s="26">
        <f>(I32*12+J32*12+K32*12+L32+M32*12+N32*12)*(1+$P$19)+Tabelle2[[#This Row],[ggf. Steuer und SV freie  pflegtypische Zuschläge (variabel) monatlich (Basis inidv. Arbeitszeit MA) 6  ]]*12</f>
        <v>0</v>
      </c>
      <c r="R32" s="50">
        <f>IF(Tabelle2[[#This Row],[Jahresbruttoentgelt inkl. AG Anteil   (ohne Personalnebenkosten wie BG / Fortbildung usw. ) ]]=0,0,Q32/F32*40)</f>
        <v>0</v>
      </c>
    </row>
    <row r="33" spans="2:18" ht="15" customHeight="1" x14ac:dyDescent="0.25">
      <c r="B33" s="92"/>
      <c r="C33" s="93"/>
      <c r="D33" s="93"/>
      <c r="E33" s="93"/>
      <c r="F33" s="95"/>
      <c r="G33" s="12">
        <f t="shared" si="3"/>
        <v>0</v>
      </c>
      <c r="H33" s="12">
        <f t="shared" si="4"/>
        <v>0</v>
      </c>
      <c r="I33" s="101"/>
      <c r="J33" s="101"/>
      <c r="K33" s="101"/>
      <c r="L33" s="101"/>
      <c r="M33" s="101"/>
      <c r="N33" s="101"/>
      <c r="O33" s="40">
        <f t="shared" si="0"/>
        <v>0</v>
      </c>
      <c r="P33" s="101"/>
      <c r="Q33" s="26">
        <f>(I33*12+J33*12+K33*12+L33+M33*12+N33*12)*(1+$P$19)+Tabelle2[[#This Row],[ggf. Steuer und SV freie  pflegtypische Zuschläge (variabel) monatlich (Basis inidv. Arbeitszeit MA) 6  ]]*12</f>
        <v>0</v>
      </c>
      <c r="R33" s="50">
        <f>IF(Tabelle2[[#This Row],[Jahresbruttoentgelt inkl. AG Anteil   (ohne Personalnebenkosten wie BG / Fortbildung usw. ) ]]=0,0,Q33/F33*40)</f>
        <v>0</v>
      </c>
    </row>
    <row r="34" spans="2:18" x14ac:dyDescent="0.25">
      <c r="B34" s="92"/>
      <c r="C34" s="93"/>
      <c r="D34" s="93"/>
      <c r="E34" s="93"/>
      <c r="F34" s="95"/>
      <c r="G34" s="12">
        <f t="shared" si="3"/>
        <v>0</v>
      </c>
      <c r="H34" s="12">
        <f t="shared" si="4"/>
        <v>0</v>
      </c>
      <c r="I34" s="101"/>
      <c r="J34" s="101"/>
      <c r="K34" s="101"/>
      <c r="L34" s="101"/>
      <c r="M34" s="101"/>
      <c r="N34" s="101"/>
      <c r="O34" s="40">
        <f t="shared" si="0"/>
        <v>0</v>
      </c>
      <c r="P34" s="101"/>
      <c r="Q34" s="26">
        <f>(I34*12+J34*12+K34*12+L34+M34*12+N34*12)*(1+$P$19)+Tabelle2[[#This Row],[ggf. Steuer und SV freie  pflegtypische Zuschläge (variabel) monatlich (Basis inidv. Arbeitszeit MA) 6  ]]*12</f>
        <v>0</v>
      </c>
      <c r="R34" s="50">
        <f>IF(Tabelle2[[#This Row],[Jahresbruttoentgelt inkl. AG Anteil   (ohne Personalnebenkosten wie BG / Fortbildung usw. ) ]]=0,0,Q34/F34*40)</f>
        <v>0</v>
      </c>
    </row>
    <row r="35" spans="2:18" x14ac:dyDescent="0.25">
      <c r="B35" s="92"/>
      <c r="C35" s="93"/>
      <c r="D35" s="93"/>
      <c r="E35" s="93"/>
      <c r="F35" s="95"/>
      <c r="G35" s="12">
        <f t="shared" si="3"/>
        <v>0</v>
      </c>
      <c r="H35" s="12">
        <f t="shared" si="4"/>
        <v>0</v>
      </c>
      <c r="I35" s="101"/>
      <c r="J35" s="101"/>
      <c r="K35" s="101"/>
      <c r="L35" s="101"/>
      <c r="M35" s="101"/>
      <c r="N35" s="101"/>
      <c r="O35" s="40">
        <f t="shared" si="0"/>
        <v>0</v>
      </c>
      <c r="P35" s="101"/>
      <c r="Q35" s="26">
        <f>(I35*12+J35*12+K35*12+L35+M35*12+N35*12)*(1+$P$19)+Tabelle2[[#This Row],[ggf. Steuer und SV freie  pflegtypische Zuschläge (variabel) monatlich (Basis inidv. Arbeitszeit MA) 6  ]]*12</f>
        <v>0</v>
      </c>
      <c r="R35" s="50">
        <f>IF(Tabelle2[[#This Row],[Jahresbruttoentgelt inkl. AG Anteil   (ohne Personalnebenkosten wie BG / Fortbildung usw. ) ]]=0,0,Q35/F35*40)</f>
        <v>0</v>
      </c>
    </row>
    <row r="36" spans="2:18" x14ac:dyDescent="0.25">
      <c r="B36" s="92"/>
      <c r="C36" s="93"/>
      <c r="D36" s="93"/>
      <c r="E36" s="93"/>
      <c r="F36" s="95"/>
      <c r="G36" s="12">
        <f t="shared" si="3"/>
        <v>0</v>
      </c>
      <c r="H36" s="12">
        <f t="shared" si="4"/>
        <v>0</v>
      </c>
      <c r="I36" s="101"/>
      <c r="J36" s="101"/>
      <c r="K36" s="101"/>
      <c r="L36" s="101"/>
      <c r="M36" s="101"/>
      <c r="N36" s="101"/>
      <c r="O36" s="40">
        <f t="shared" si="0"/>
        <v>0</v>
      </c>
      <c r="P36" s="101"/>
      <c r="Q36" s="26">
        <f>(I36*12+J36*12+K36*12+L36+M36*12+N36*12)*(1+$P$19)+Tabelle2[[#This Row],[ggf. Steuer und SV freie  pflegtypische Zuschläge (variabel) monatlich (Basis inidv. Arbeitszeit MA) 6  ]]*12</f>
        <v>0</v>
      </c>
      <c r="R36" s="50">
        <f>IF(Tabelle2[[#This Row],[Jahresbruttoentgelt inkl. AG Anteil   (ohne Personalnebenkosten wie BG / Fortbildung usw. ) ]]=0,0,Q36/F36*40)</f>
        <v>0</v>
      </c>
    </row>
    <row r="37" spans="2:18" x14ac:dyDescent="0.25">
      <c r="B37" s="92"/>
      <c r="C37" s="93"/>
      <c r="D37" s="93"/>
      <c r="E37" s="93"/>
      <c r="F37" s="95"/>
      <c r="G37" s="12">
        <f t="shared" si="3"/>
        <v>0</v>
      </c>
      <c r="H37" s="12">
        <f t="shared" si="4"/>
        <v>0</v>
      </c>
      <c r="I37" s="101"/>
      <c r="J37" s="101"/>
      <c r="K37" s="101"/>
      <c r="L37" s="101"/>
      <c r="M37" s="101"/>
      <c r="N37" s="101"/>
      <c r="O37" s="40">
        <f t="shared" si="0"/>
        <v>0</v>
      </c>
      <c r="P37" s="101"/>
      <c r="Q37" s="26">
        <f>(I37*12+J37*12+K37*12+L37+M37*12+N37*12)*(1+$P$19)+Tabelle2[[#This Row],[ggf. Steuer und SV freie  pflegtypische Zuschläge (variabel) monatlich (Basis inidv. Arbeitszeit MA) 6  ]]*12</f>
        <v>0</v>
      </c>
      <c r="R37" s="50">
        <f>IF(Tabelle2[[#This Row],[Jahresbruttoentgelt inkl. AG Anteil   (ohne Personalnebenkosten wie BG / Fortbildung usw. ) ]]=0,0,Q37/F37*40)</f>
        <v>0</v>
      </c>
    </row>
    <row r="38" spans="2:18" x14ac:dyDescent="0.25">
      <c r="B38" s="92"/>
      <c r="C38" s="93"/>
      <c r="D38" s="93"/>
      <c r="E38" s="93"/>
      <c r="F38" s="95"/>
      <c r="G38" s="12">
        <f t="shared" si="3"/>
        <v>0</v>
      </c>
      <c r="H38" s="12">
        <f t="shared" si="4"/>
        <v>0</v>
      </c>
      <c r="I38" s="101"/>
      <c r="J38" s="101"/>
      <c r="K38" s="101"/>
      <c r="L38" s="101"/>
      <c r="M38" s="101"/>
      <c r="N38" s="101"/>
      <c r="O38" s="40">
        <f t="shared" si="0"/>
        <v>0</v>
      </c>
      <c r="P38" s="101"/>
      <c r="Q38" s="26">
        <f>(I38*12+J38*12+K38*12+L38+M38*12+N38*12)*(1+$P$19)+Tabelle2[[#This Row],[ggf. Steuer und SV freie  pflegtypische Zuschläge (variabel) monatlich (Basis inidv. Arbeitszeit MA) 6  ]]*12</f>
        <v>0</v>
      </c>
      <c r="R38" s="50">
        <f>IF(Tabelle2[[#This Row],[Jahresbruttoentgelt inkl. AG Anteil   (ohne Personalnebenkosten wie BG / Fortbildung usw. ) ]]=0,0,Q38/F38*40)</f>
        <v>0</v>
      </c>
    </row>
    <row r="39" spans="2:18" x14ac:dyDescent="0.25">
      <c r="B39" s="92"/>
      <c r="C39" s="93"/>
      <c r="D39" s="93"/>
      <c r="E39" s="93"/>
      <c r="F39" s="95"/>
      <c r="G39" s="12">
        <f t="shared" si="3"/>
        <v>0</v>
      </c>
      <c r="H39" s="12">
        <f t="shared" si="4"/>
        <v>0</v>
      </c>
      <c r="I39" s="101"/>
      <c r="J39" s="101"/>
      <c r="K39" s="101"/>
      <c r="L39" s="101"/>
      <c r="M39" s="101"/>
      <c r="N39" s="101"/>
      <c r="O39" s="40">
        <f t="shared" si="0"/>
        <v>0</v>
      </c>
      <c r="P39" s="101"/>
      <c r="Q39" s="26">
        <f>(I39*12+J39*12+K39*12+L39+M39*12+N39*12)*(1+$P$19)+Tabelle2[[#This Row],[ggf. Steuer und SV freie  pflegtypische Zuschläge (variabel) monatlich (Basis inidv. Arbeitszeit MA) 6  ]]*12</f>
        <v>0</v>
      </c>
      <c r="R39" s="50">
        <f>IF(Tabelle2[[#This Row],[Jahresbruttoentgelt inkl. AG Anteil   (ohne Personalnebenkosten wie BG / Fortbildung usw. ) ]]=0,0,Q39/F39*40)</f>
        <v>0</v>
      </c>
    </row>
    <row r="40" spans="2:18" x14ac:dyDescent="0.25">
      <c r="B40" s="92"/>
      <c r="C40" s="93"/>
      <c r="D40" s="93"/>
      <c r="E40" s="93"/>
      <c r="F40" s="95"/>
      <c r="G40" s="12">
        <f t="shared" si="1"/>
        <v>0</v>
      </c>
      <c r="H40" s="12">
        <f t="shared" si="2"/>
        <v>0</v>
      </c>
      <c r="I40" s="101"/>
      <c r="J40" s="101"/>
      <c r="K40" s="101"/>
      <c r="L40" s="101"/>
      <c r="M40" s="101"/>
      <c r="N40" s="101"/>
      <c r="O40" s="40">
        <f t="shared" ref="O40:O42" si="5">IF(G40=0,0,(I40+J40+K40+M40+(L40/12))/G40)</f>
        <v>0</v>
      </c>
      <c r="P40" s="101"/>
      <c r="Q40" s="26">
        <f>(I40*12+J40*12+K40*12+L40+M40*12+N40*12)*(1+$P$19)+Tabelle2[[#This Row],[ggf. Steuer und SV freie  pflegtypische Zuschläge (variabel) monatlich (Basis inidv. Arbeitszeit MA) 6  ]]*12</f>
        <v>0</v>
      </c>
      <c r="R40" s="50">
        <f>IF(Tabelle2[[#This Row],[Jahresbruttoentgelt inkl. AG Anteil   (ohne Personalnebenkosten wie BG / Fortbildung usw. ) ]]=0,0,Q40/F40*40)</f>
        <v>0</v>
      </c>
    </row>
    <row r="41" spans="2:18" x14ac:dyDescent="0.25">
      <c r="B41" s="92"/>
      <c r="C41" s="93"/>
      <c r="D41" s="93"/>
      <c r="E41" s="93"/>
      <c r="F41" s="95"/>
      <c r="G41" s="12">
        <f t="shared" si="1"/>
        <v>0</v>
      </c>
      <c r="H41" s="12">
        <f t="shared" si="2"/>
        <v>0</v>
      </c>
      <c r="I41" s="101"/>
      <c r="J41" s="101"/>
      <c r="K41" s="101"/>
      <c r="L41" s="101"/>
      <c r="M41" s="101"/>
      <c r="N41" s="101"/>
      <c r="O41" s="40">
        <f t="shared" si="5"/>
        <v>0</v>
      </c>
      <c r="P41" s="101"/>
      <c r="Q41" s="26">
        <f>(I41*12+J41*12+K41*12+L41+M41*12+N41*12)*(1+$P$19)+Tabelle2[[#This Row],[ggf. Steuer und SV freie  pflegtypische Zuschläge (variabel) monatlich (Basis inidv. Arbeitszeit MA) 6  ]]*12</f>
        <v>0</v>
      </c>
      <c r="R41" s="50">
        <f>IF(Tabelle2[[#This Row],[Jahresbruttoentgelt inkl. AG Anteil   (ohne Personalnebenkosten wie BG / Fortbildung usw. ) ]]=0,0,Q41/F41*40)</f>
        <v>0</v>
      </c>
    </row>
    <row r="42" spans="2:18" x14ac:dyDescent="0.25">
      <c r="B42" s="97"/>
      <c r="C42" s="98"/>
      <c r="D42" s="98"/>
      <c r="E42" s="98"/>
      <c r="F42" s="95"/>
      <c r="G42" s="30">
        <f t="shared" si="1"/>
        <v>0</v>
      </c>
      <c r="H42" s="30">
        <f t="shared" si="2"/>
        <v>0</v>
      </c>
      <c r="I42" s="103"/>
      <c r="J42" s="103"/>
      <c r="K42" s="103"/>
      <c r="L42" s="103"/>
      <c r="M42" s="103"/>
      <c r="N42" s="103"/>
      <c r="O42" s="40">
        <f t="shared" si="5"/>
        <v>0</v>
      </c>
      <c r="P42" s="103"/>
      <c r="Q42" s="26">
        <f>(I42*12+J42*12+K42*12+L42+M42*12+N42*12)*(1+$P$19)+Tabelle2[[#This Row],[ggf. Steuer und SV freie  pflegtypische Zuschläge (variabel) monatlich (Basis inidv. Arbeitszeit MA) 6  ]]*12</f>
        <v>0</v>
      </c>
      <c r="R42" s="52">
        <f>IF(Tabelle2[[#This Row],[Jahresbruttoentgelt inkl. AG Anteil   (ohne Personalnebenkosten wie BG / Fortbildung usw. ) ]]=0,0,Q42/F42*40)</f>
        <v>0</v>
      </c>
    </row>
    <row r="43" spans="2:18" x14ac:dyDescent="0.25">
      <c r="B43" s="62"/>
      <c r="C43" s="63"/>
      <c r="D43" s="63"/>
      <c r="E43" s="63"/>
      <c r="F43" s="64"/>
      <c r="G43" s="31"/>
      <c r="H43" s="58">
        <f>SUBTOTAL(109,Tabelle2[Stellen Anteil VZÄ (Basis     40 Std)  ])</f>
        <v>0</v>
      </c>
      <c r="I43" s="49" t="s">
        <v>56</v>
      </c>
      <c r="J43" s="49"/>
      <c r="K43" s="49"/>
      <c r="L43" s="49"/>
      <c r="M43" s="49"/>
      <c r="N43" s="49"/>
      <c r="O43" s="47" t="e">
        <f>SUMPRODUCT(Tabelle2[Stellen Anteil VZÄ (Basis     40 Std)  ],Tabelle2[Stundenlohn  AN Brutto     Arbeitszeit normiert    (ohne variable Zuschläge) nachrichtlich    ])/SUM(Tabelle2[Stellen Anteil VZÄ (Basis     40 Std)  ])</f>
        <v>#DIV/0!</v>
      </c>
      <c r="P43" s="47"/>
      <c r="Q43" s="59">
        <f>SUBTOTAL(109,Tabelle2[Jahresbruttoentgelt inkl. AG Anteil   (ohne Personalnebenkosten wie BG / Fortbildung usw. ) ])</f>
        <v>0</v>
      </c>
      <c r="R43" s="52"/>
    </row>
    <row r="44" spans="2:18" ht="12.75" customHeight="1" x14ac:dyDescent="0.25"/>
    <row r="45" spans="2:18" s="48" customFormat="1" ht="14.25" customHeight="1" x14ac:dyDescent="0.25">
      <c r="B45" s="99"/>
      <c r="C45" s="100"/>
      <c r="D45" s="100"/>
      <c r="E45" s="100" t="s">
        <v>45</v>
      </c>
      <c r="F45" s="95"/>
      <c r="G45" s="45">
        <f>F45*13/3</f>
        <v>0</v>
      </c>
      <c r="H45" s="45">
        <f>F45/40</f>
        <v>0</v>
      </c>
      <c r="I45" s="104"/>
      <c r="J45" s="104"/>
      <c r="K45" s="104"/>
      <c r="L45" s="104"/>
      <c r="M45" s="104"/>
      <c r="N45" s="104"/>
      <c r="O45" s="46">
        <f>IF(G45=0,0,(I45+J45+K45+M45+(L45/12))/G45)</f>
        <v>0</v>
      </c>
      <c r="P45" s="104"/>
      <c r="Q45" s="26">
        <f>(I45*12+J45*12+K45*12+L45+M45*12+N45*12)*(1+$P$19)+P45*12</f>
        <v>0</v>
      </c>
      <c r="R45" s="53">
        <f>IF(Q45=0,0,Q45/F45*40)</f>
        <v>0</v>
      </c>
    </row>
    <row r="46" spans="2:18" s="48" customFormat="1" x14ac:dyDescent="0.25">
      <c r="B46" s="99"/>
      <c r="C46" s="100"/>
      <c r="D46" s="100"/>
      <c r="E46" s="100" t="s">
        <v>44</v>
      </c>
      <c r="F46" s="95"/>
      <c r="G46" s="45">
        <f>F46*13/3</f>
        <v>0</v>
      </c>
      <c r="H46" s="45">
        <f>F46/40</f>
        <v>0</v>
      </c>
      <c r="I46" s="104"/>
      <c r="J46" s="104"/>
      <c r="K46" s="104"/>
      <c r="L46" s="104"/>
      <c r="M46" s="104"/>
      <c r="N46" s="104"/>
      <c r="O46" s="46">
        <f>IF(G46=0,0,(I46+J46+K46+M46+(L46/12))/G46)</f>
        <v>0</v>
      </c>
      <c r="P46" s="104"/>
      <c r="Q46" s="26">
        <f t="shared" ref="Q46:Q47" si="6">(I46*12+J46*12+K46*12+L46+M46*12+N46*12)*(1+$P$19)+P46*12</f>
        <v>0</v>
      </c>
      <c r="R46" s="53">
        <f t="shared" ref="R46:R47" si="7">IF(Q46=0,0,Q46/F46*40)</f>
        <v>0</v>
      </c>
    </row>
    <row r="47" spans="2:18" s="48" customFormat="1" x14ac:dyDescent="0.25">
      <c r="B47" s="99"/>
      <c r="C47" s="100"/>
      <c r="D47" s="100"/>
      <c r="E47" s="100"/>
      <c r="F47" s="95"/>
      <c r="G47" s="45">
        <f>F47*13/3</f>
        <v>0</v>
      </c>
      <c r="H47" s="45">
        <f>F47/40</f>
        <v>0</v>
      </c>
      <c r="I47" s="104"/>
      <c r="J47" s="104"/>
      <c r="K47" s="104"/>
      <c r="L47" s="104"/>
      <c r="M47" s="104"/>
      <c r="N47" s="104"/>
      <c r="O47" s="46">
        <f>IF(G47=0,0,(I47+J47+K47+M47+(L47/12))/G47)</f>
        <v>0</v>
      </c>
      <c r="P47" s="104"/>
      <c r="Q47" s="26">
        <f t="shared" si="6"/>
        <v>0</v>
      </c>
      <c r="R47" s="53">
        <f t="shared" si="7"/>
        <v>0</v>
      </c>
    </row>
    <row r="48" spans="2:18" s="48" customFormat="1" x14ac:dyDescent="0.25">
      <c r="B48" s="99"/>
      <c r="C48" s="100"/>
      <c r="D48" s="100"/>
      <c r="E48" s="100"/>
      <c r="F48" s="95"/>
      <c r="G48" s="45"/>
      <c r="H48" s="45"/>
      <c r="I48" s="104"/>
      <c r="J48" s="104"/>
      <c r="K48" s="104"/>
      <c r="L48" s="104"/>
      <c r="M48" s="104"/>
      <c r="N48" s="104"/>
      <c r="O48" s="46"/>
      <c r="P48" s="104"/>
      <c r="Q48" s="26"/>
      <c r="R48" s="53"/>
    </row>
    <row r="49" spans="2:19" s="48" customFormat="1" x14ac:dyDescent="0.25">
      <c r="B49" s="105"/>
      <c r="C49" s="106"/>
      <c r="D49" s="106"/>
      <c r="E49" s="106"/>
      <c r="F49" s="106"/>
      <c r="G49" s="66"/>
      <c r="H49" s="81">
        <f>SUBTOTAL(109,Tabelle10[Stellen Anteil VZÄ (Basis     40 Std)  ])+Tabelle2[[#Totals],[Stellen Anteil VZÄ (Basis     40 Std)  ]]</f>
        <v>0</v>
      </c>
      <c r="I49" s="106"/>
      <c r="J49" s="106"/>
      <c r="K49" s="106"/>
      <c r="L49" s="106"/>
      <c r="M49" s="106"/>
      <c r="N49" s="106"/>
      <c r="O49" s="66"/>
      <c r="P49" s="106"/>
      <c r="Q49" s="34">
        <f>SUBTOTAL(109,Tabelle10[Jahresbruttoentgelt inkl. AG Anteil   (ohne Personalnebenkosten wie BG / Fortbildung usw. ) ])+Tabelle2[[#Totals],[Jahresbruttoentgelt inkl. AG Anteil   (ohne Personalnebenkosten wie BG / Fortbildung usw. ) ]]</f>
        <v>0</v>
      </c>
      <c r="R49" s="151" t="e">
        <f>Tabelle10[[#Totals],[Jahresbruttoentgelt inkl. AG Anteil   (ohne Personalnebenkosten wie BG / Fortbildung usw. ) ]]/Tabelle10[[#Totals],[Stellen Anteil VZÄ (Basis     40 Std)  ]]</f>
        <v>#DIV/0!</v>
      </c>
    </row>
    <row r="52" spans="2:19" ht="15.6" x14ac:dyDescent="0.3">
      <c r="B52" s="174" t="s">
        <v>67</v>
      </c>
      <c r="C52" s="174"/>
      <c r="D52" s="174"/>
      <c r="E52" s="174"/>
      <c r="F52" s="174"/>
      <c r="G52" s="174"/>
      <c r="H52" s="174"/>
      <c r="I52" s="174"/>
      <c r="J52" s="174"/>
      <c r="K52" s="174"/>
      <c r="L52" s="174"/>
      <c r="M52" s="174"/>
      <c r="N52" s="174"/>
      <c r="O52" s="174"/>
    </row>
    <row r="53" spans="2:19" x14ac:dyDescent="0.25">
      <c r="B53" s="5"/>
      <c r="C53" s="5"/>
      <c r="D53" s="5"/>
      <c r="E53" s="5"/>
      <c r="F53" s="5"/>
      <c r="G53" s="5"/>
      <c r="H53" s="5"/>
      <c r="I53" s="5"/>
      <c r="J53" s="5"/>
      <c r="K53" s="5"/>
      <c r="L53" s="5"/>
      <c r="M53" s="5"/>
      <c r="N53" s="5"/>
      <c r="O53" s="5"/>
    </row>
    <row r="54" spans="2:19" ht="156" customHeight="1" x14ac:dyDescent="0.25">
      <c r="B54" s="54" t="s">
        <v>8</v>
      </c>
      <c r="C54" s="55" t="s">
        <v>9</v>
      </c>
      <c r="D54" s="56" t="s">
        <v>14</v>
      </c>
      <c r="E54" s="56" t="s">
        <v>54</v>
      </c>
      <c r="F54" s="56" t="s">
        <v>20</v>
      </c>
      <c r="G54" s="55" t="s">
        <v>21</v>
      </c>
      <c r="H54" s="56" t="s">
        <v>15</v>
      </c>
      <c r="I54" s="56" t="s">
        <v>36</v>
      </c>
      <c r="J54" s="56" t="s">
        <v>37</v>
      </c>
      <c r="K54" s="55" t="s">
        <v>49</v>
      </c>
      <c r="L54" s="55" t="s">
        <v>46</v>
      </c>
      <c r="M54" s="55" t="s">
        <v>47</v>
      </c>
      <c r="N54" s="56" t="s">
        <v>48</v>
      </c>
      <c r="O54" s="56" t="s">
        <v>50</v>
      </c>
      <c r="P54" s="56" t="s">
        <v>94</v>
      </c>
      <c r="Q54" s="56" t="s">
        <v>16</v>
      </c>
      <c r="R54" s="57" t="s">
        <v>23</v>
      </c>
    </row>
    <row r="55" spans="2:19" x14ac:dyDescent="0.25">
      <c r="B55" s="107"/>
      <c r="C55" s="93"/>
      <c r="D55" s="93"/>
      <c r="E55" s="93" t="s">
        <v>59</v>
      </c>
      <c r="F55" s="108"/>
      <c r="G55" s="12">
        <f>F55*13/3</f>
        <v>0</v>
      </c>
      <c r="H55" s="12">
        <f>F55/40</f>
        <v>0</v>
      </c>
      <c r="I55" s="101"/>
      <c r="J55" s="101"/>
      <c r="K55" s="101"/>
      <c r="L55" s="101"/>
      <c r="M55" s="101"/>
      <c r="N55" s="101"/>
      <c r="O55" s="13">
        <f t="shared" ref="O55:O65" si="8">IF(G55=0,0,(I55+J55+K55+M55+(L55/12))/G55)</f>
        <v>0</v>
      </c>
      <c r="P55" s="101"/>
      <c r="Q55" s="26">
        <f>(I55*12+J55*12+K55*12+L55+M55*12+N55*12)*(1+$P$19)+Tabelle3[[#This Row],[ggf. Steuer und SV freie  pflegtypische Zuschläge (variabel) monatlich (Basis inidv. Arbeitszeit MA) 6  ]]*12</f>
        <v>0</v>
      </c>
      <c r="R55" s="28">
        <f>IF(Tabelle3[[#This Row],[Jahresbruttoentgelt inkl. AG Anteil   (ohne Personalnebenkosten wie BG / Fortbildung usw. ) ]]=0,0,Q55/F55*40)</f>
        <v>0</v>
      </c>
    </row>
    <row r="56" spans="2:19" x14ac:dyDescent="0.25">
      <c r="B56" s="107"/>
      <c r="C56" s="93"/>
      <c r="D56" s="93"/>
      <c r="E56" s="93" t="s">
        <v>59</v>
      </c>
      <c r="F56" s="108"/>
      <c r="G56" s="12">
        <f t="shared" ref="G56:G65" si="9">F56*13/3</f>
        <v>0</v>
      </c>
      <c r="H56" s="12">
        <f t="shared" ref="H56:H65" si="10">F56/40</f>
        <v>0</v>
      </c>
      <c r="I56" s="101"/>
      <c r="J56" s="101"/>
      <c r="K56" s="101"/>
      <c r="L56" s="101"/>
      <c r="M56" s="101"/>
      <c r="N56" s="101"/>
      <c r="O56" s="13">
        <f t="shared" si="8"/>
        <v>0</v>
      </c>
      <c r="P56" s="101"/>
      <c r="Q56" s="26">
        <f>(I56*12+J56*12+K56*12+L56+M56*12+N56*12)*(1+$P$19)+Tabelle3[[#This Row],[ggf. Steuer und SV freie  pflegtypische Zuschläge (variabel) monatlich (Basis inidv. Arbeitszeit MA) 6  ]]*12</f>
        <v>0</v>
      </c>
      <c r="R56" s="28">
        <f>IF(Tabelle3[[#This Row],[Jahresbruttoentgelt inkl. AG Anteil   (ohne Personalnebenkosten wie BG / Fortbildung usw. ) ]]=0,0,Q56/F56*40)</f>
        <v>0</v>
      </c>
    </row>
    <row r="57" spans="2:19" x14ac:dyDescent="0.25">
      <c r="B57" s="107"/>
      <c r="C57" s="93"/>
      <c r="D57" s="93"/>
      <c r="E57" s="93" t="s">
        <v>59</v>
      </c>
      <c r="F57" s="108"/>
      <c r="G57" s="12">
        <f t="shared" si="9"/>
        <v>0</v>
      </c>
      <c r="H57" s="12">
        <f t="shared" si="10"/>
        <v>0</v>
      </c>
      <c r="I57" s="101"/>
      <c r="J57" s="101"/>
      <c r="K57" s="101"/>
      <c r="L57" s="101"/>
      <c r="M57" s="101"/>
      <c r="N57" s="101"/>
      <c r="O57" s="13">
        <f t="shared" si="8"/>
        <v>0</v>
      </c>
      <c r="P57" s="101"/>
      <c r="Q57" s="26">
        <f>(I57*12+J57*12+K57*12+L57+M57*12+N57*12)*(1+$P$19)+Tabelle3[[#This Row],[ggf. Steuer und SV freie  pflegtypische Zuschläge (variabel) monatlich (Basis inidv. Arbeitszeit MA) 6  ]]*12</f>
        <v>0</v>
      </c>
      <c r="R57" s="28">
        <f>IF(Tabelle3[[#This Row],[Jahresbruttoentgelt inkl. AG Anteil   (ohne Personalnebenkosten wie BG / Fortbildung usw. ) ]]=0,0,Q57/F57*40)</f>
        <v>0</v>
      </c>
    </row>
    <row r="58" spans="2:19" ht="15.75" customHeight="1" x14ac:dyDescent="0.25">
      <c r="B58" s="107"/>
      <c r="C58" s="93"/>
      <c r="D58" s="93"/>
      <c r="E58" s="93" t="s">
        <v>59</v>
      </c>
      <c r="F58" s="108"/>
      <c r="G58" s="12">
        <f t="shared" si="9"/>
        <v>0</v>
      </c>
      <c r="H58" s="12">
        <f t="shared" si="10"/>
        <v>0</v>
      </c>
      <c r="I58" s="101"/>
      <c r="J58" s="101"/>
      <c r="K58" s="101"/>
      <c r="L58" s="101"/>
      <c r="M58" s="101"/>
      <c r="N58" s="101"/>
      <c r="O58" s="13">
        <f t="shared" si="8"/>
        <v>0</v>
      </c>
      <c r="P58" s="101"/>
      <c r="Q58" s="26">
        <f>(I58*12+J58*12+K58*12+L58+M58*12+N58*12)*(1+$P$19)+Tabelle3[[#This Row],[ggf. Steuer und SV freie  pflegtypische Zuschläge (variabel) monatlich (Basis inidv. Arbeitszeit MA) 6  ]]*12</f>
        <v>0</v>
      </c>
      <c r="R58" s="28">
        <f>IF(Tabelle3[[#This Row],[Jahresbruttoentgelt inkl. AG Anteil   (ohne Personalnebenkosten wie BG / Fortbildung usw. ) ]]=0,0,Q58/F58*40)</f>
        <v>0</v>
      </c>
    </row>
    <row r="59" spans="2:19" x14ac:dyDescent="0.25">
      <c r="B59" s="109"/>
      <c r="C59" s="94"/>
      <c r="D59" s="94"/>
      <c r="E59" s="93" t="s">
        <v>59</v>
      </c>
      <c r="F59" s="108"/>
      <c r="G59" s="12">
        <f t="shared" si="9"/>
        <v>0</v>
      </c>
      <c r="H59" s="12">
        <f t="shared" si="10"/>
        <v>0</v>
      </c>
      <c r="I59" s="102"/>
      <c r="J59" s="102"/>
      <c r="K59" s="102"/>
      <c r="L59" s="102"/>
      <c r="M59" s="102"/>
      <c r="N59" s="102"/>
      <c r="O59" s="13">
        <f t="shared" si="8"/>
        <v>0</v>
      </c>
      <c r="P59" s="102"/>
      <c r="Q59" s="26">
        <f>(I59*12+J59*12+K59*12+L59+M59*12+N59*12)*(1+$P$19)+Tabelle3[[#This Row],[ggf. Steuer und SV freie  pflegtypische Zuschläge (variabel) monatlich (Basis inidv. Arbeitszeit MA) 6  ]]*12</f>
        <v>0</v>
      </c>
      <c r="R59" s="28">
        <f>IF(Tabelle3[[#This Row],[Jahresbruttoentgelt inkl. AG Anteil   (ohne Personalnebenkosten wie BG / Fortbildung usw. ) ]]=0,0,Q59/F59*40)</f>
        <v>0</v>
      </c>
    </row>
    <row r="60" spans="2:19" x14ac:dyDescent="0.25">
      <c r="B60" s="107"/>
      <c r="C60" s="93"/>
      <c r="D60" s="93"/>
      <c r="E60" s="93" t="s">
        <v>59</v>
      </c>
      <c r="F60" s="108"/>
      <c r="G60" s="12">
        <f t="shared" si="9"/>
        <v>0</v>
      </c>
      <c r="H60" s="12">
        <f t="shared" si="10"/>
        <v>0</v>
      </c>
      <c r="I60" s="101"/>
      <c r="J60" s="101"/>
      <c r="K60" s="101"/>
      <c r="L60" s="101"/>
      <c r="M60" s="101"/>
      <c r="N60" s="101"/>
      <c r="O60" s="13">
        <f t="shared" si="8"/>
        <v>0</v>
      </c>
      <c r="P60" s="101"/>
      <c r="Q60" s="26">
        <f>(I60*12+J60*12+K60*12+L60+M60*12+N60*12)*(1+$P$19)+Tabelle3[[#This Row],[ggf. Steuer und SV freie  pflegtypische Zuschläge (variabel) monatlich (Basis inidv. Arbeitszeit MA) 6  ]]*12</f>
        <v>0</v>
      </c>
      <c r="R60" s="28">
        <f>IF(Tabelle3[[#This Row],[Jahresbruttoentgelt inkl. AG Anteil   (ohne Personalnebenkosten wie BG / Fortbildung usw. ) ]]=0,0,Q60/F60*40)</f>
        <v>0</v>
      </c>
    </row>
    <row r="61" spans="2:19" x14ac:dyDescent="0.25">
      <c r="B61" s="107"/>
      <c r="C61" s="93"/>
      <c r="D61" s="93"/>
      <c r="E61" s="93" t="s">
        <v>59</v>
      </c>
      <c r="F61" s="108"/>
      <c r="G61" s="12">
        <f t="shared" si="9"/>
        <v>0</v>
      </c>
      <c r="H61" s="12">
        <f t="shared" si="10"/>
        <v>0</v>
      </c>
      <c r="I61" s="101"/>
      <c r="J61" s="101"/>
      <c r="K61" s="101"/>
      <c r="L61" s="101"/>
      <c r="M61" s="101"/>
      <c r="N61" s="101"/>
      <c r="O61" s="13">
        <f t="shared" si="8"/>
        <v>0</v>
      </c>
      <c r="P61" s="101"/>
      <c r="Q61" s="26">
        <f>(I61*12+J61*12+K61*12+L61+M61*12+N61*12)*(1+$P$19)+Tabelle3[[#This Row],[ggf. Steuer und SV freie  pflegtypische Zuschläge (variabel) monatlich (Basis inidv. Arbeitszeit MA) 6  ]]*12</f>
        <v>0</v>
      </c>
      <c r="R61" s="28">
        <f>IF(Tabelle3[[#This Row],[Jahresbruttoentgelt inkl. AG Anteil   (ohne Personalnebenkosten wie BG / Fortbildung usw. ) ]]=0,0,Q61/F61*40)</f>
        <v>0</v>
      </c>
    </row>
    <row r="62" spans="2:19" ht="17.25" customHeight="1" x14ac:dyDescent="0.25">
      <c r="B62" s="107"/>
      <c r="C62" s="93"/>
      <c r="D62" s="93"/>
      <c r="E62" s="93" t="s">
        <v>59</v>
      </c>
      <c r="F62" s="108"/>
      <c r="G62" s="12">
        <f t="shared" si="9"/>
        <v>0</v>
      </c>
      <c r="H62" s="12">
        <f t="shared" si="10"/>
        <v>0</v>
      </c>
      <c r="I62" s="101"/>
      <c r="J62" s="101"/>
      <c r="K62" s="101"/>
      <c r="L62" s="101"/>
      <c r="M62" s="101"/>
      <c r="N62" s="101"/>
      <c r="O62" s="13">
        <f t="shared" si="8"/>
        <v>0</v>
      </c>
      <c r="P62" s="101"/>
      <c r="Q62" s="26">
        <f>(I62*12+J62*12+K62*12+L62+M62*12+N62*12)*(1+$P$19)+Tabelle3[[#This Row],[ggf. Steuer und SV freie  pflegtypische Zuschläge (variabel) monatlich (Basis inidv. Arbeitszeit MA) 6  ]]*12</f>
        <v>0</v>
      </c>
      <c r="R62" s="28">
        <f>IF(Tabelle3[[#This Row],[Jahresbruttoentgelt inkl. AG Anteil   (ohne Personalnebenkosten wie BG / Fortbildung usw. ) ]]=0,0,Q62/F62*40)</f>
        <v>0</v>
      </c>
      <c r="S62" s="8"/>
    </row>
    <row r="63" spans="2:19" s="5" customFormat="1" ht="16.5" customHeight="1" x14ac:dyDescent="0.25">
      <c r="B63" s="107"/>
      <c r="C63" s="93"/>
      <c r="D63" s="93"/>
      <c r="E63" s="93" t="s">
        <v>59</v>
      </c>
      <c r="F63" s="108"/>
      <c r="G63" s="12">
        <f t="shared" si="9"/>
        <v>0</v>
      </c>
      <c r="H63" s="12">
        <f t="shared" si="10"/>
        <v>0</v>
      </c>
      <c r="I63" s="101"/>
      <c r="J63" s="101"/>
      <c r="K63" s="101"/>
      <c r="L63" s="101"/>
      <c r="M63" s="101"/>
      <c r="N63" s="101"/>
      <c r="O63" s="13">
        <f t="shared" si="8"/>
        <v>0</v>
      </c>
      <c r="P63" s="101"/>
      <c r="Q63" s="26">
        <f>(I63*12+J63*12+K63*12+L63+M63*12+N63*12)*(1+$P$19)+Tabelle3[[#This Row],[ggf. Steuer und SV freie  pflegtypische Zuschläge (variabel) monatlich (Basis inidv. Arbeitszeit MA) 6  ]]*12</f>
        <v>0</v>
      </c>
      <c r="R63" s="28">
        <f>IF(Tabelle3[[#This Row],[Jahresbruttoentgelt inkl. AG Anteil   (ohne Personalnebenkosten wie BG / Fortbildung usw. ) ]]=0,0,Q63/F63*40)</f>
        <v>0</v>
      </c>
      <c r="S63" s="9"/>
    </row>
    <row r="64" spans="2:19" x14ac:dyDescent="0.25">
      <c r="B64" s="107"/>
      <c r="C64" s="93"/>
      <c r="D64" s="93"/>
      <c r="E64" s="93" t="s">
        <v>59</v>
      </c>
      <c r="F64" s="108"/>
      <c r="G64" s="12">
        <f t="shared" si="9"/>
        <v>0</v>
      </c>
      <c r="H64" s="12">
        <f t="shared" si="10"/>
        <v>0</v>
      </c>
      <c r="I64" s="101"/>
      <c r="J64" s="101"/>
      <c r="K64" s="101"/>
      <c r="L64" s="101"/>
      <c r="M64" s="101"/>
      <c r="N64" s="101"/>
      <c r="O64" s="13">
        <f t="shared" si="8"/>
        <v>0</v>
      </c>
      <c r="P64" s="101"/>
      <c r="Q64" s="26">
        <f>(I64*12+J64*12+K64*12+L64+M64*12+N64*12)*(1+$P$19)+Tabelle3[[#This Row],[ggf. Steuer und SV freie  pflegtypische Zuschläge (variabel) monatlich (Basis inidv. Arbeitszeit MA) 6  ]]*12</f>
        <v>0</v>
      </c>
      <c r="R64" s="28">
        <f>IF(Tabelle3[[#This Row],[Jahresbruttoentgelt inkl. AG Anteil   (ohne Personalnebenkosten wie BG / Fortbildung usw. ) ]]=0,0,Q64/F64*40)</f>
        <v>0</v>
      </c>
    </row>
    <row r="65" spans="2:18" x14ac:dyDescent="0.25">
      <c r="B65" s="110"/>
      <c r="C65" s="98"/>
      <c r="D65" s="98"/>
      <c r="E65" s="93" t="s">
        <v>59</v>
      </c>
      <c r="F65" s="108"/>
      <c r="G65" s="12">
        <f t="shared" si="9"/>
        <v>0</v>
      </c>
      <c r="H65" s="12">
        <f t="shared" si="10"/>
        <v>0</v>
      </c>
      <c r="I65" s="103"/>
      <c r="J65" s="103"/>
      <c r="K65" s="103"/>
      <c r="L65" s="103"/>
      <c r="M65" s="103"/>
      <c r="N65" s="103"/>
      <c r="O65" s="13">
        <f t="shared" si="8"/>
        <v>0</v>
      </c>
      <c r="P65" s="103"/>
      <c r="Q65" s="26">
        <f>(I65*12+J65*12+K65*12+L65+M65*12+N65*12)*(1+$P$19)+Tabelle3[[#This Row],[ggf. Steuer und SV freie  pflegtypische Zuschläge (variabel) monatlich (Basis inidv. Arbeitszeit MA) 6  ]]*12</f>
        <v>0</v>
      </c>
      <c r="R65" s="28">
        <f>IF(Tabelle3[[#This Row],[Jahresbruttoentgelt inkl. AG Anteil   (ohne Personalnebenkosten wie BG / Fortbildung usw. ) ]]=0,0,Q65/F65*40)</f>
        <v>0</v>
      </c>
    </row>
    <row r="66" spans="2:18" x14ac:dyDescent="0.25">
      <c r="B66" s="107"/>
      <c r="C66" s="93"/>
      <c r="D66" s="93"/>
      <c r="E66" s="93"/>
      <c r="F66" s="108"/>
      <c r="G66" s="12">
        <f>F66*13/3</f>
        <v>0</v>
      </c>
      <c r="H66" s="12">
        <f>F66/40</f>
        <v>0</v>
      </c>
      <c r="I66" s="101"/>
      <c r="J66" s="101"/>
      <c r="K66" s="101"/>
      <c r="L66" s="101"/>
      <c r="M66" s="101"/>
      <c r="N66" s="101"/>
      <c r="O66" s="13">
        <f>IF(G66=0,0,(I66+J66+K66+M66+(L66/12))/G66)</f>
        <v>0</v>
      </c>
      <c r="P66" s="101"/>
      <c r="Q66" s="26">
        <f>(I66*12+J66*12+K66*12+L66+M66*12+N66*12)*(1+$P$19)+Tabelle3[[#This Row],[ggf. Steuer und SV freie  pflegtypische Zuschläge (variabel) monatlich (Basis inidv. Arbeitszeit MA) 6  ]]*12</f>
        <v>0</v>
      </c>
      <c r="R66" s="28">
        <f>IF(Tabelle3[[#This Row],[Jahresbruttoentgelt inkl. AG Anteil   (ohne Personalnebenkosten wie BG / Fortbildung usw. ) ]]=0,0,Q66/F66*40)</f>
        <v>0</v>
      </c>
    </row>
    <row r="67" spans="2:18" x14ac:dyDescent="0.25">
      <c r="B67" s="61" t="s">
        <v>58</v>
      </c>
      <c r="C67" s="61"/>
      <c r="D67" s="61"/>
      <c r="E67" s="61"/>
      <c r="F67" s="77">
        <f>SUBTOTAL(109,Tabelle3[wöchentl Arbeits zeit / Std ])</f>
        <v>0</v>
      </c>
      <c r="G67" s="31"/>
      <c r="H67" s="30">
        <f>SUBTOTAL(109,Tabelle3[Stellen Anteil VZÄ (Basis     40 Std)  ])</f>
        <v>0</v>
      </c>
      <c r="I67" s="31"/>
      <c r="J67" s="31"/>
      <c r="K67" s="31"/>
      <c r="L67" s="31"/>
      <c r="M67" s="31"/>
      <c r="N67" s="31"/>
      <c r="O67" s="68" t="e">
        <f>SUMPRODUCT(Tabelle3[Stellen Anteil VZÄ (Basis     40 Std)  ],Tabelle3[Stundenlohn  AN Brutto     Arbeitszeit normiert    (ohne variable Zuschläge) nachrichtlich    ])/SUM(Tabelle3[Stellen Anteil VZÄ (Basis     40 Std)  ])</f>
        <v>#DIV/0!</v>
      </c>
      <c r="P67" s="33"/>
      <c r="Q67" s="34">
        <f>SUBTOTAL(109,Tabelle3[Jahresbruttoentgelt inkl. AG Anteil   (ohne Personalnebenkosten wie BG / Fortbildung usw. ) ])</f>
        <v>0</v>
      </c>
      <c r="R67" s="152" t="e">
        <f>Tabelle3[[#Totals],[Jahresbruttoentgelt inkl. AG Anteil   (ohne Personalnebenkosten wie BG / Fortbildung usw. ) ]]/Tabelle3[[#Totals],[Stellen Anteil VZÄ (Basis     40 Std)  ]]</f>
        <v>#DIV/0!</v>
      </c>
    </row>
    <row r="68" spans="2:18" ht="17.25" customHeight="1" x14ac:dyDescent="0.25">
      <c r="B68" s="82"/>
      <c r="C68" s="82"/>
      <c r="D68" s="82"/>
      <c r="E68" s="82"/>
      <c r="F68" s="83"/>
      <c r="G68" s="22"/>
      <c r="H68" s="23"/>
      <c r="I68" s="22"/>
      <c r="J68" s="22"/>
      <c r="K68" s="22"/>
      <c r="L68" s="22"/>
      <c r="M68" s="22"/>
      <c r="N68" s="22"/>
      <c r="O68" s="84"/>
      <c r="P68" s="60"/>
      <c r="Q68" s="25"/>
      <c r="R68" s="22"/>
    </row>
    <row r="69" spans="2:18" s="35" customFormat="1" ht="19.5" customHeight="1" x14ac:dyDescent="0.25">
      <c r="B69" s="69" t="s">
        <v>33</v>
      </c>
      <c r="C69" s="69"/>
      <c r="D69" s="69"/>
      <c r="E69" s="69"/>
      <c r="F69" s="69"/>
      <c r="G69" s="70"/>
      <c r="H69" s="67">
        <f>Tabelle3[[#Totals],[Stellen Anteil VZÄ (Basis     40 Std)  ]]</f>
        <v>0</v>
      </c>
      <c r="I69" s="71" t="s">
        <v>57</v>
      </c>
      <c r="J69" s="72"/>
      <c r="K69" s="72"/>
      <c r="L69" s="72"/>
      <c r="M69" s="72"/>
      <c r="N69" s="72"/>
      <c r="O69" s="73" t="e">
        <f>((Tabelle3[[#Totals],[Stellen Anteil VZÄ (Basis     40 Std)  ]]*Tabelle3[[#Totals],[Stundenlohn  AN Brutto     Arbeitszeit normiert    (ohne variable Zuschläge) nachrichtlich    ]]))/H69</f>
        <v>#DIV/0!</v>
      </c>
      <c r="P69" s="60"/>
      <c r="Q69" s="25"/>
      <c r="R69" s="22"/>
    </row>
    <row r="70" spans="2:18" s="35" customFormat="1" x14ac:dyDescent="0.25">
      <c r="B70" s="22"/>
      <c r="C70" s="22"/>
      <c r="D70" s="22"/>
      <c r="E70" s="22"/>
      <c r="F70" s="22"/>
      <c r="G70"/>
      <c r="H70"/>
      <c r="I70"/>
      <c r="J70"/>
      <c r="K70"/>
      <c r="L70"/>
      <c r="M70"/>
      <c r="N70"/>
      <c r="O70"/>
      <c r="P70" s="1"/>
      <c r="Q70"/>
    </row>
    <row r="71" spans="2:18" s="35" customFormat="1" ht="21" customHeight="1" x14ac:dyDescent="0.3">
      <c r="B71" s="174" t="s">
        <v>66</v>
      </c>
      <c r="C71" s="174"/>
      <c r="D71" s="174"/>
      <c r="E71" s="174"/>
      <c r="F71" s="174"/>
      <c r="G71" s="174"/>
      <c r="H71" s="174"/>
      <c r="I71" s="174"/>
      <c r="J71" s="174"/>
      <c r="K71" s="174"/>
      <c r="L71" s="174"/>
      <c r="M71"/>
      <c r="N71"/>
      <c r="O71"/>
      <c r="P71" s="1"/>
      <c r="Q71"/>
    </row>
    <row r="72" spans="2:18" s="35" customFormat="1" ht="21" customHeight="1" x14ac:dyDescent="0.25">
      <c r="C72" s="5"/>
      <c r="D72" s="5"/>
      <c r="E72" s="5"/>
      <c r="F72" s="5"/>
      <c r="G72" s="5"/>
      <c r="H72" s="5"/>
      <c r="I72" s="5"/>
      <c r="J72" s="5"/>
      <c r="K72" s="5"/>
      <c r="L72" s="5"/>
      <c r="M72" s="5"/>
      <c r="N72" s="5"/>
      <c r="O72" s="5"/>
      <c r="P72"/>
      <c r="Q72"/>
    </row>
    <row r="73" spans="2:18" s="35" customFormat="1" ht="175.5" customHeight="1" x14ac:dyDescent="0.25">
      <c r="B73" s="54" t="s">
        <v>8</v>
      </c>
      <c r="C73" s="55" t="s">
        <v>9</v>
      </c>
      <c r="D73" s="56" t="s">
        <v>14</v>
      </c>
      <c r="E73" s="56" t="s">
        <v>54</v>
      </c>
      <c r="F73" s="56" t="s">
        <v>62</v>
      </c>
      <c r="G73" s="55" t="s">
        <v>21</v>
      </c>
      <c r="H73" s="56" t="s">
        <v>60</v>
      </c>
      <c r="I73" s="56" t="s">
        <v>36</v>
      </c>
      <c r="J73" s="56" t="s">
        <v>37</v>
      </c>
      <c r="K73" s="55" t="s">
        <v>49</v>
      </c>
      <c r="L73" s="55" t="s">
        <v>46</v>
      </c>
      <c r="M73" s="55" t="s">
        <v>47</v>
      </c>
      <c r="N73" s="56" t="s">
        <v>48</v>
      </c>
      <c r="O73" s="56" t="s">
        <v>50</v>
      </c>
      <c r="P73" s="56" t="s">
        <v>94</v>
      </c>
      <c r="Q73" s="56" t="s">
        <v>63</v>
      </c>
      <c r="R73" s="57" t="s">
        <v>23</v>
      </c>
    </row>
    <row r="74" spans="2:18" s="35" customFormat="1" x14ac:dyDescent="0.25">
      <c r="B74" s="107"/>
      <c r="C74" s="93"/>
      <c r="D74" s="93"/>
      <c r="E74" s="94" t="s">
        <v>59</v>
      </c>
      <c r="F74" s="108"/>
      <c r="G74" s="12">
        <f>F74*13/3</f>
        <v>0</v>
      </c>
      <c r="H74" s="12">
        <f>F74/40</f>
        <v>0</v>
      </c>
      <c r="I74" s="101"/>
      <c r="J74" s="101"/>
      <c r="K74" s="101"/>
      <c r="L74" s="101"/>
      <c r="M74" s="101"/>
      <c r="N74" s="101"/>
      <c r="O74" s="13">
        <f t="shared" ref="O74:O93" si="11">IF(G74=0,0,(I74+J74+K74+M74+(L74/12))/G74)</f>
        <v>0</v>
      </c>
      <c r="P74" s="101"/>
      <c r="Q74" s="26">
        <f>(I74*12+J74*12+K74*12+L74+M74*12+N74*12)*(1+$P$19)+Tabelle4[[#This Row],[ggf. Steuer und SV freie  pflegtypische Zuschläge (variabel) monatlich (Basis inidv. Arbeitszeit MA) 6  ]]*12</f>
        <v>0</v>
      </c>
      <c r="R74" s="28">
        <f>IF(Tabelle4[[#This Row],[Jahresbruttoentgelt inkl. AG Anteil   (ohne Personalnebenkosten wie BG / Fortbildung usw. ) ]]=0,0,Q74/F74*40)</f>
        <v>0</v>
      </c>
    </row>
    <row r="75" spans="2:18" s="35" customFormat="1" x14ac:dyDescent="0.25">
      <c r="B75" s="107"/>
      <c r="C75" s="93"/>
      <c r="D75" s="93"/>
      <c r="E75" s="94" t="s">
        <v>59</v>
      </c>
      <c r="F75" s="108"/>
      <c r="G75" s="12">
        <f t="shared" ref="G75:G81" si="12">F75*13/3</f>
        <v>0</v>
      </c>
      <c r="H75" s="12">
        <f t="shared" ref="H75:H81" si="13">F75/40</f>
        <v>0</v>
      </c>
      <c r="I75" s="101"/>
      <c r="J75" s="101"/>
      <c r="K75" s="101"/>
      <c r="L75" s="101"/>
      <c r="M75" s="101"/>
      <c r="N75" s="101"/>
      <c r="O75" s="13">
        <f t="shared" si="11"/>
        <v>0</v>
      </c>
      <c r="P75" s="101"/>
      <c r="Q75" s="26">
        <f>(I75*12+J75*12+K75*12+L75+M75*12+N75*12)*(1+$P$19)+Tabelle4[[#This Row],[ggf. Steuer und SV freie  pflegtypische Zuschläge (variabel) monatlich (Basis inidv. Arbeitszeit MA) 6  ]]*12</f>
        <v>0</v>
      </c>
      <c r="R75" s="28">
        <f>IF(Tabelle4[[#This Row],[Jahresbruttoentgelt inkl. AG Anteil   (ohne Personalnebenkosten wie BG / Fortbildung usw. ) ]]=0,0,Q75/F75*40)</f>
        <v>0</v>
      </c>
    </row>
    <row r="76" spans="2:18" s="35" customFormat="1" x14ac:dyDescent="0.25">
      <c r="B76" s="107"/>
      <c r="C76" s="93"/>
      <c r="D76" s="93"/>
      <c r="E76" s="94" t="s">
        <v>59</v>
      </c>
      <c r="F76" s="108"/>
      <c r="G76" s="12">
        <f>F76*13/3</f>
        <v>0</v>
      </c>
      <c r="H76" s="12">
        <f>F76/40</f>
        <v>0</v>
      </c>
      <c r="I76" s="101"/>
      <c r="J76" s="101"/>
      <c r="K76" s="101"/>
      <c r="L76" s="101"/>
      <c r="M76" s="101"/>
      <c r="N76" s="101"/>
      <c r="O76" s="13">
        <f>IF(G76=0,0,(I76+J76+K76+M76+(L76/12))/G76)</f>
        <v>0</v>
      </c>
      <c r="P76" s="101"/>
      <c r="Q76" s="26">
        <f>(I76*12+J76*12+K76*12+L76+M76*12+N76*12)*(1+$P$19)+Tabelle4[[#This Row],[ggf. Steuer und SV freie  pflegtypische Zuschläge (variabel) monatlich (Basis inidv. Arbeitszeit MA) 6  ]]*12</f>
        <v>0</v>
      </c>
      <c r="R76" s="28">
        <f>IF(Tabelle4[[#This Row],[Jahresbruttoentgelt inkl. AG Anteil   (ohne Personalnebenkosten wie BG / Fortbildung usw. ) ]]=0,0,Q76/F76*40)</f>
        <v>0</v>
      </c>
    </row>
    <row r="77" spans="2:18" s="35" customFormat="1" x14ac:dyDescent="0.25">
      <c r="B77" s="107"/>
      <c r="C77" s="93"/>
      <c r="D77" s="93"/>
      <c r="E77" s="94" t="s">
        <v>59</v>
      </c>
      <c r="F77" s="108"/>
      <c r="G77" s="12">
        <f>F77*13/3</f>
        <v>0</v>
      </c>
      <c r="H77" s="12">
        <f>F77/40</f>
        <v>0</v>
      </c>
      <c r="I77" s="101"/>
      <c r="J77" s="101"/>
      <c r="K77" s="101"/>
      <c r="L77" s="101"/>
      <c r="M77" s="101"/>
      <c r="N77" s="101"/>
      <c r="O77" s="13">
        <f>IF(G77=0,0,(I77+J77+K77+M77+(L77/12))/G77)</f>
        <v>0</v>
      </c>
      <c r="P77" s="101"/>
      <c r="Q77" s="26">
        <f>(I77*12+J77*12+K77*12+L77+M77*12+N77*12)*(1+$P$19)+Tabelle4[[#This Row],[ggf. Steuer und SV freie  pflegtypische Zuschläge (variabel) monatlich (Basis inidv. Arbeitszeit MA) 6  ]]*12</f>
        <v>0</v>
      </c>
      <c r="R77" s="28">
        <f>IF(Tabelle4[[#This Row],[Jahresbruttoentgelt inkl. AG Anteil   (ohne Personalnebenkosten wie BG / Fortbildung usw. ) ]]=0,0,Q77/F77*40)</f>
        <v>0</v>
      </c>
    </row>
    <row r="78" spans="2:18" s="35" customFormat="1" x14ac:dyDescent="0.25">
      <c r="B78" s="107"/>
      <c r="C78" s="93"/>
      <c r="D78" s="93"/>
      <c r="E78" s="94" t="s">
        <v>59</v>
      </c>
      <c r="F78" s="108"/>
      <c r="G78" s="12">
        <f>F78*13/3</f>
        <v>0</v>
      </c>
      <c r="H78" s="12">
        <f>F78/40</f>
        <v>0</v>
      </c>
      <c r="I78" s="101"/>
      <c r="J78" s="101"/>
      <c r="K78" s="101"/>
      <c r="L78" s="101"/>
      <c r="M78" s="101"/>
      <c r="N78" s="101"/>
      <c r="O78" s="13">
        <f>IF(G78=0,0,(I78+J78+K78+M78+(L78/12))/G78)</f>
        <v>0</v>
      </c>
      <c r="P78" s="101"/>
      <c r="Q78" s="26">
        <f>(I78*12+J78*12+K78*12+L78+M78*12+N78*12)*(1+$P$19)+Tabelle4[[#This Row],[ggf. Steuer und SV freie  pflegtypische Zuschläge (variabel) monatlich (Basis inidv. Arbeitszeit MA) 6  ]]*12</f>
        <v>0</v>
      </c>
      <c r="R78" s="28">
        <f>IF(Tabelle4[[#This Row],[Jahresbruttoentgelt inkl. AG Anteil   (ohne Personalnebenkosten wie BG / Fortbildung usw. ) ]]=0,0,Q78/F78*40)</f>
        <v>0</v>
      </c>
    </row>
    <row r="79" spans="2:18" s="35" customFormat="1" x14ac:dyDescent="0.25">
      <c r="B79" s="107"/>
      <c r="C79" s="93"/>
      <c r="D79" s="93"/>
      <c r="E79" s="94" t="s">
        <v>59</v>
      </c>
      <c r="F79" s="108"/>
      <c r="G79" s="12">
        <f>F79*13/3</f>
        <v>0</v>
      </c>
      <c r="H79" s="12">
        <f>F79/40</f>
        <v>0</v>
      </c>
      <c r="I79" s="101"/>
      <c r="J79" s="101"/>
      <c r="K79" s="101"/>
      <c r="L79" s="101"/>
      <c r="M79" s="101"/>
      <c r="N79" s="101"/>
      <c r="O79" s="13">
        <f>IF(G79=0,0,(I79+J79+K79+M79+(L79/12))/G79)</f>
        <v>0</v>
      </c>
      <c r="P79" s="101"/>
      <c r="Q79" s="44">
        <f>(I79*12+J79*12+K79*12+L79+M79*12+N79*12)*(1+$P$19)+Tabelle4[[#This Row],[ggf. Steuer und SV freie  pflegtypische Zuschläge (variabel) monatlich (Basis inidv. Arbeitszeit MA) 6  ]]*12</f>
        <v>0</v>
      </c>
      <c r="R79" s="28">
        <f>IF(Tabelle4[[#This Row],[Jahresbruttoentgelt inkl. AG Anteil   (ohne Personalnebenkosten wie BG / Fortbildung usw. ) ]]=0,0,Q79/F79*40)</f>
        <v>0</v>
      </c>
    </row>
    <row r="80" spans="2:18" s="35" customFormat="1" x14ac:dyDescent="0.25">
      <c r="B80" s="109"/>
      <c r="C80" s="94"/>
      <c r="D80" s="94"/>
      <c r="E80" s="94"/>
      <c r="F80" s="108"/>
      <c r="G80" s="39">
        <f t="shared" si="12"/>
        <v>0</v>
      </c>
      <c r="H80" s="39">
        <f t="shared" si="13"/>
        <v>0</v>
      </c>
      <c r="I80" s="102"/>
      <c r="J80" s="102"/>
      <c r="K80" s="102"/>
      <c r="L80" s="102"/>
      <c r="M80" s="102"/>
      <c r="N80" s="102"/>
      <c r="O80" s="40">
        <f t="shared" si="11"/>
        <v>0</v>
      </c>
      <c r="P80" s="102"/>
      <c r="Q80" s="41">
        <f>(I80*12+J80*12+K80*12+L80+M80*12+N80*12)*(1+$P$19)+Tabelle4[[#This Row],[ggf. Steuer und SV freie  pflegtypische Zuschläge (variabel) monatlich (Basis inidv. Arbeitszeit MA) 6  ]]*12</f>
        <v>0</v>
      </c>
      <c r="R80" s="42">
        <f>IF(Tabelle4[[#This Row],[Jahresbruttoentgelt inkl. AG Anteil   (ohne Personalnebenkosten wie BG / Fortbildung usw. ) ]]=0,0,Q80/F80*40)</f>
        <v>0</v>
      </c>
    </row>
    <row r="81" spans="2:18" s="35" customFormat="1" x14ac:dyDescent="0.25">
      <c r="B81" s="107"/>
      <c r="C81" s="93"/>
      <c r="D81" s="93"/>
      <c r="E81" s="93"/>
      <c r="F81" s="108"/>
      <c r="G81" s="12">
        <f t="shared" si="12"/>
        <v>0</v>
      </c>
      <c r="H81" s="12">
        <f t="shared" si="13"/>
        <v>0</v>
      </c>
      <c r="I81" s="101"/>
      <c r="J81" s="101"/>
      <c r="K81" s="101"/>
      <c r="L81" s="101"/>
      <c r="M81" s="101"/>
      <c r="N81" s="101"/>
      <c r="O81" s="13">
        <f t="shared" si="11"/>
        <v>0</v>
      </c>
      <c r="P81" s="101"/>
      <c r="Q81" s="26">
        <f>(I81*12+J81*12+K81*12+L81+M81*12+N81*12)*(1+$P$19)+Tabelle4[[#This Row],[ggf. Steuer und SV freie  pflegtypische Zuschläge (variabel) monatlich (Basis inidv. Arbeitszeit MA) 6  ]]*12</f>
        <v>0</v>
      </c>
      <c r="R81" s="28">
        <f>IF(Tabelle4[[#This Row],[Jahresbruttoentgelt inkl. AG Anteil   (ohne Personalnebenkosten wie BG / Fortbildung usw. ) ]]=0,0,Q81/F81*40)</f>
        <v>0</v>
      </c>
    </row>
    <row r="82" spans="2:18" s="35" customFormat="1" x14ac:dyDescent="0.25">
      <c r="B82" s="107"/>
      <c r="C82" s="93"/>
      <c r="D82" s="93"/>
      <c r="E82" s="93"/>
      <c r="F82" s="108"/>
      <c r="G82" s="12">
        <f t="shared" ref="G82:G85" si="14">F82*13/3</f>
        <v>0</v>
      </c>
      <c r="H82" s="12">
        <f t="shared" ref="H82:H85" si="15">F82/40</f>
        <v>0</v>
      </c>
      <c r="I82" s="101"/>
      <c r="J82" s="101"/>
      <c r="K82" s="101"/>
      <c r="L82" s="101"/>
      <c r="M82" s="101"/>
      <c r="N82" s="101"/>
      <c r="O82" s="13">
        <f t="shared" si="11"/>
        <v>0</v>
      </c>
      <c r="P82" s="101"/>
      <c r="Q82" s="26">
        <f>(I82*12+J82*12+K82*12+L82+M82*12+N82*12)*(1+$P$19)+Tabelle4[[#This Row],[ggf. Steuer und SV freie  pflegtypische Zuschläge (variabel) monatlich (Basis inidv. Arbeitszeit MA) 6  ]]*12</f>
        <v>0</v>
      </c>
      <c r="R82" s="28">
        <f>IF(Tabelle4[[#This Row],[Jahresbruttoentgelt inkl. AG Anteil   (ohne Personalnebenkosten wie BG / Fortbildung usw. ) ]]=0,0,Q82/F82*40)</f>
        <v>0</v>
      </c>
    </row>
    <row r="83" spans="2:18" s="35" customFormat="1" x14ac:dyDescent="0.25">
      <c r="B83" s="107"/>
      <c r="C83" s="93"/>
      <c r="D83" s="93"/>
      <c r="E83" s="93"/>
      <c r="F83" s="108"/>
      <c r="G83" s="12">
        <f t="shared" si="14"/>
        <v>0</v>
      </c>
      <c r="H83" s="12">
        <f t="shared" si="15"/>
        <v>0</v>
      </c>
      <c r="I83" s="101"/>
      <c r="J83" s="101"/>
      <c r="K83" s="101"/>
      <c r="L83" s="101"/>
      <c r="M83" s="101"/>
      <c r="N83" s="101"/>
      <c r="O83" s="13">
        <f t="shared" si="11"/>
        <v>0</v>
      </c>
      <c r="P83" s="101"/>
      <c r="Q83" s="26">
        <f>(I83*12+J83*12+K83*12+L83+M83*12+N83*12)*(1+$P$19)+Tabelle4[[#This Row],[ggf. Steuer und SV freie  pflegtypische Zuschläge (variabel) monatlich (Basis inidv. Arbeitszeit MA) 6  ]]*12</f>
        <v>0</v>
      </c>
      <c r="R83" s="28">
        <f>IF(Tabelle4[[#This Row],[Jahresbruttoentgelt inkl. AG Anteil   (ohne Personalnebenkosten wie BG / Fortbildung usw. ) ]]=0,0,Q83/F83*40)</f>
        <v>0</v>
      </c>
    </row>
    <row r="84" spans="2:18" s="35" customFormat="1" x14ac:dyDescent="0.25">
      <c r="B84" s="107"/>
      <c r="C84" s="93"/>
      <c r="D84" s="93"/>
      <c r="E84" s="93"/>
      <c r="F84" s="108"/>
      <c r="G84" s="12">
        <f t="shared" si="14"/>
        <v>0</v>
      </c>
      <c r="H84" s="12">
        <f t="shared" si="15"/>
        <v>0</v>
      </c>
      <c r="I84" s="101"/>
      <c r="J84" s="101"/>
      <c r="K84" s="101"/>
      <c r="L84" s="101"/>
      <c r="M84" s="101"/>
      <c r="N84" s="101"/>
      <c r="O84" s="13">
        <f t="shared" si="11"/>
        <v>0</v>
      </c>
      <c r="P84" s="101"/>
      <c r="Q84" s="26">
        <f>(I84*12+J84*12+K84*12+L84+M84*12+N84*12)*(1+$P$19)+Tabelle4[[#This Row],[ggf. Steuer und SV freie  pflegtypische Zuschläge (variabel) monatlich (Basis inidv. Arbeitszeit MA) 6  ]]*12</f>
        <v>0</v>
      </c>
      <c r="R84" s="28">
        <f>IF(Tabelle4[[#This Row],[Jahresbruttoentgelt inkl. AG Anteil   (ohne Personalnebenkosten wie BG / Fortbildung usw. ) ]]=0,0,Q84/F84*40)</f>
        <v>0</v>
      </c>
    </row>
    <row r="85" spans="2:18" s="35" customFormat="1" x14ac:dyDescent="0.25">
      <c r="B85" s="107"/>
      <c r="C85" s="93"/>
      <c r="D85" s="93"/>
      <c r="E85" s="93"/>
      <c r="F85" s="108"/>
      <c r="G85" s="12">
        <f t="shared" si="14"/>
        <v>0</v>
      </c>
      <c r="H85" s="12">
        <f t="shared" si="15"/>
        <v>0</v>
      </c>
      <c r="I85" s="101"/>
      <c r="J85" s="101"/>
      <c r="K85" s="101"/>
      <c r="L85" s="101"/>
      <c r="M85" s="101"/>
      <c r="N85" s="101"/>
      <c r="O85" s="13">
        <f t="shared" si="11"/>
        <v>0</v>
      </c>
      <c r="P85" s="101"/>
      <c r="Q85" s="26">
        <f>(I85*12+J85*12+K85*12+L85+M85*12+N85*12)*(1+$P$19)+Tabelle4[[#This Row],[ggf. Steuer und SV freie  pflegtypische Zuschläge (variabel) monatlich (Basis inidv. Arbeitszeit MA) 6  ]]*12</f>
        <v>0</v>
      </c>
      <c r="R85" s="28">
        <f>IF(Tabelle4[[#This Row],[Jahresbruttoentgelt inkl. AG Anteil   (ohne Personalnebenkosten wie BG / Fortbildung usw. ) ]]=0,0,Q85/F85*40)</f>
        <v>0</v>
      </c>
    </row>
    <row r="86" spans="2:18" s="35" customFormat="1" x14ac:dyDescent="0.25">
      <c r="B86" s="107"/>
      <c r="C86" s="93"/>
      <c r="D86" s="93"/>
      <c r="E86" s="93"/>
      <c r="F86" s="108"/>
      <c r="G86" s="12">
        <f t="shared" ref="G86:G89" si="16">F86*13/3</f>
        <v>0</v>
      </c>
      <c r="H86" s="12">
        <f t="shared" ref="H86:H89" si="17">F86/40</f>
        <v>0</v>
      </c>
      <c r="I86" s="101"/>
      <c r="J86" s="101"/>
      <c r="K86" s="101"/>
      <c r="L86" s="101"/>
      <c r="M86" s="101"/>
      <c r="N86" s="101"/>
      <c r="O86" s="13">
        <f t="shared" si="11"/>
        <v>0</v>
      </c>
      <c r="P86" s="101"/>
      <c r="Q86" s="26">
        <f>(I86*12+J86*12+K86*12+L86+M86*12+N86*12)*(1+$P$19)+Tabelle4[[#This Row],[ggf. Steuer und SV freie  pflegtypische Zuschläge (variabel) monatlich (Basis inidv. Arbeitszeit MA) 6  ]]*12</f>
        <v>0</v>
      </c>
      <c r="R86" s="28">
        <f>IF(Tabelle4[[#This Row],[Jahresbruttoentgelt inkl. AG Anteil   (ohne Personalnebenkosten wie BG / Fortbildung usw. ) ]]=0,0,Q86/F86*40)</f>
        <v>0</v>
      </c>
    </row>
    <row r="87" spans="2:18" s="35" customFormat="1" x14ac:dyDescent="0.25">
      <c r="B87" s="107"/>
      <c r="C87" s="93"/>
      <c r="D87" s="93"/>
      <c r="E87" s="93"/>
      <c r="F87" s="108"/>
      <c r="G87" s="12">
        <f t="shared" si="16"/>
        <v>0</v>
      </c>
      <c r="H87" s="12">
        <f t="shared" si="17"/>
        <v>0</v>
      </c>
      <c r="I87" s="101"/>
      <c r="J87" s="101"/>
      <c r="K87" s="101"/>
      <c r="L87" s="101"/>
      <c r="M87" s="101"/>
      <c r="N87" s="101"/>
      <c r="O87" s="13">
        <f t="shared" si="11"/>
        <v>0</v>
      </c>
      <c r="P87" s="101"/>
      <c r="Q87" s="26">
        <f>(I87*12+J87*12+K87*12+L87+M87*12+N87*12)*(1+$P$19)+Tabelle4[[#This Row],[ggf. Steuer und SV freie  pflegtypische Zuschläge (variabel) monatlich (Basis inidv. Arbeitszeit MA) 6  ]]*12</f>
        <v>0</v>
      </c>
      <c r="R87" s="28">
        <f>IF(Tabelle4[[#This Row],[Jahresbruttoentgelt inkl. AG Anteil   (ohne Personalnebenkosten wie BG / Fortbildung usw. ) ]]=0,0,Q87/F87*40)</f>
        <v>0</v>
      </c>
    </row>
    <row r="88" spans="2:18" s="35" customFormat="1" x14ac:dyDescent="0.25">
      <c r="B88" s="107"/>
      <c r="C88" s="93"/>
      <c r="D88" s="93"/>
      <c r="E88" s="93"/>
      <c r="F88" s="108"/>
      <c r="G88" s="12">
        <f t="shared" si="16"/>
        <v>0</v>
      </c>
      <c r="H88" s="12">
        <f t="shared" si="17"/>
        <v>0</v>
      </c>
      <c r="I88" s="101"/>
      <c r="J88" s="101"/>
      <c r="K88" s="101"/>
      <c r="L88" s="101"/>
      <c r="M88" s="101"/>
      <c r="N88" s="101"/>
      <c r="O88" s="13">
        <f t="shared" si="11"/>
        <v>0</v>
      </c>
      <c r="P88" s="101"/>
      <c r="Q88" s="26">
        <f>(I88*12+J88*12+K88*12+L88+M88*12+N88*12)*(1+$P$19)+Tabelle4[[#This Row],[ggf. Steuer und SV freie  pflegtypische Zuschläge (variabel) monatlich (Basis inidv. Arbeitszeit MA) 6  ]]*12</f>
        <v>0</v>
      </c>
      <c r="R88" s="28">
        <f>IF(Tabelle4[[#This Row],[Jahresbruttoentgelt inkl. AG Anteil   (ohne Personalnebenkosten wie BG / Fortbildung usw. ) ]]=0,0,Q88/F88*40)</f>
        <v>0</v>
      </c>
    </row>
    <row r="89" spans="2:18" s="35" customFormat="1" x14ac:dyDescent="0.25">
      <c r="B89" s="107"/>
      <c r="C89" s="93"/>
      <c r="D89" s="93"/>
      <c r="E89" s="93"/>
      <c r="F89" s="108"/>
      <c r="G89" s="12">
        <f t="shared" si="16"/>
        <v>0</v>
      </c>
      <c r="H89" s="12">
        <f t="shared" si="17"/>
        <v>0</v>
      </c>
      <c r="I89" s="101"/>
      <c r="J89" s="101"/>
      <c r="K89" s="101"/>
      <c r="L89" s="101"/>
      <c r="M89" s="101"/>
      <c r="N89" s="101"/>
      <c r="O89" s="13">
        <f t="shared" si="11"/>
        <v>0</v>
      </c>
      <c r="P89" s="101"/>
      <c r="Q89" s="26">
        <f>(I89*12+J89*12+K89*12+L89+M89*12+N89*12)*(1+$P$19)+Tabelle4[[#This Row],[ggf. Steuer und SV freie  pflegtypische Zuschläge (variabel) monatlich (Basis inidv. Arbeitszeit MA) 6  ]]*12</f>
        <v>0</v>
      </c>
      <c r="R89" s="28">
        <f>IF(Tabelle4[[#This Row],[Jahresbruttoentgelt inkl. AG Anteil   (ohne Personalnebenkosten wie BG / Fortbildung usw. ) ]]=0,0,Q89/F89*40)</f>
        <v>0</v>
      </c>
    </row>
    <row r="90" spans="2:18" s="35" customFormat="1" x14ac:dyDescent="0.25">
      <c r="B90" s="107"/>
      <c r="C90" s="93"/>
      <c r="D90" s="93"/>
      <c r="E90" s="93"/>
      <c r="F90" s="108"/>
      <c r="G90" s="12">
        <f t="shared" ref="G90:G93" si="18">F90*13/3</f>
        <v>0</v>
      </c>
      <c r="H90" s="12">
        <f t="shared" ref="H90:H93" si="19">F90/40</f>
        <v>0</v>
      </c>
      <c r="I90" s="101"/>
      <c r="J90" s="101"/>
      <c r="K90" s="101"/>
      <c r="L90" s="101"/>
      <c r="M90" s="101"/>
      <c r="N90" s="101"/>
      <c r="O90" s="13">
        <f t="shared" si="11"/>
        <v>0</v>
      </c>
      <c r="P90" s="101"/>
      <c r="Q90" s="26">
        <f>(I90*12+J90*12+K90*12+L90+M90*12+N90*12)*(1+$P$19)+Tabelle4[[#This Row],[ggf. Steuer und SV freie  pflegtypische Zuschläge (variabel) monatlich (Basis inidv. Arbeitszeit MA) 6  ]]*12</f>
        <v>0</v>
      </c>
      <c r="R90" s="28">
        <f>IF(Tabelle4[[#This Row],[Jahresbruttoentgelt inkl. AG Anteil   (ohne Personalnebenkosten wie BG / Fortbildung usw. ) ]]=0,0,Q90/F90*40)</f>
        <v>0</v>
      </c>
    </row>
    <row r="91" spans="2:18" s="35" customFormat="1" x14ac:dyDescent="0.25">
      <c r="B91" s="107"/>
      <c r="C91" s="93"/>
      <c r="D91" s="93"/>
      <c r="E91" s="93"/>
      <c r="F91" s="108"/>
      <c r="G91" s="12">
        <f t="shared" si="18"/>
        <v>0</v>
      </c>
      <c r="H91" s="12">
        <f t="shared" si="19"/>
        <v>0</v>
      </c>
      <c r="I91" s="101"/>
      <c r="J91" s="101"/>
      <c r="K91" s="101"/>
      <c r="L91" s="101"/>
      <c r="M91" s="101"/>
      <c r="N91" s="101"/>
      <c r="O91" s="13">
        <f t="shared" si="11"/>
        <v>0</v>
      </c>
      <c r="P91" s="101"/>
      <c r="Q91" s="26">
        <f>(I91*12+J91*12+K91*12+L91+M91*12+N91*12)*(1+$P$19)+Tabelle4[[#This Row],[ggf. Steuer und SV freie  pflegtypische Zuschläge (variabel) monatlich (Basis inidv. Arbeitszeit MA) 6  ]]*12</f>
        <v>0</v>
      </c>
      <c r="R91" s="28">
        <f>IF(Tabelle4[[#This Row],[Jahresbruttoentgelt inkl. AG Anteil   (ohne Personalnebenkosten wie BG / Fortbildung usw. ) ]]=0,0,Q91/F91*40)</f>
        <v>0</v>
      </c>
    </row>
    <row r="92" spans="2:18" s="35" customFormat="1" x14ac:dyDescent="0.25">
      <c r="B92" s="107"/>
      <c r="C92" s="93"/>
      <c r="D92" s="93"/>
      <c r="E92" s="93"/>
      <c r="F92" s="108"/>
      <c r="G92" s="12">
        <f t="shared" si="18"/>
        <v>0</v>
      </c>
      <c r="H92" s="12">
        <f t="shared" si="19"/>
        <v>0</v>
      </c>
      <c r="I92" s="101"/>
      <c r="J92" s="101"/>
      <c r="K92" s="101"/>
      <c r="L92" s="101"/>
      <c r="M92" s="101"/>
      <c r="N92" s="101"/>
      <c r="O92" s="13">
        <f t="shared" si="11"/>
        <v>0</v>
      </c>
      <c r="P92" s="111"/>
      <c r="Q92" s="26">
        <f>(I92*12+J92*12+K92*12+L92+M92*12+N92*12)*(1+$P$19)+Tabelle4[[#This Row],[ggf. Steuer und SV freie  pflegtypische Zuschläge (variabel) monatlich (Basis inidv. Arbeitszeit MA) 6  ]]*12</f>
        <v>0</v>
      </c>
      <c r="R92" s="28">
        <f>IF(Tabelle4[[#This Row],[Jahresbruttoentgelt inkl. AG Anteil   (ohne Personalnebenkosten wie BG / Fortbildung usw. ) ]]=0,0,Q92/F92*40)</f>
        <v>0</v>
      </c>
    </row>
    <row r="93" spans="2:18" s="35" customFormat="1" x14ac:dyDescent="0.25">
      <c r="B93" s="107"/>
      <c r="C93" s="93"/>
      <c r="D93" s="93"/>
      <c r="E93" s="93"/>
      <c r="F93" s="108"/>
      <c r="G93" s="12">
        <f t="shared" si="18"/>
        <v>0</v>
      </c>
      <c r="H93" s="12">
        <f t="shared" si="19"/>
        <v>0</v>
      </c>
      <c r="I93" s="101"/>
      <c r="J93" s="101"/>
      <c r="K93" s="101"/>
      <c r="L93" s="101"/>
      <c r="M93" s="101"/>
      <c r="N93" s="101"/>
      <c r="O93" s="29">
        <f t="shared" si="11"/>
        <v>0</v>
      </c>
      <c r="P93" s="112"/>
      <c r="Q93" s="26">
        <f>(I93*12+J93*12+K93*12+L93+M93*12+N93*12)*(1+$P$19)+Tabelle4[[#This Row],[ggf. Steuer und SV freie  pflegtypische Zuschläge (variabel) monatlich (Basis inidv. Arbeitszeit MA) 6  ]]*12</f>
        <v>0</v>
      </c>
      <c r="R93" s="28">
        <f>IF(Tabelle4[[#This Row],[Jahresbruttoentgelt inkl. AG Anteil   (ohne Personalnebenkosten wie BG / Fortbildung usw. ) ]]=0,0,Q93/F93*40)</f>
        <v>0</v>
      </c>
    </row>
    <row r="94" spans="2:18" s="35" customFormat="1" x14ac:dyDescent="0.25">
      <c r="B94" s="61" t="s">
        <v>58</v>
      </c>
      <c r="C94" s="61"/>
      <c r="D94" s="61"/>
      <c r="E94" s="61"/>
      <c r="F94" s="76">
        <f>SUBTOTAL(109,Tabelle4[wöchentl Arbeits zeit / Std ])</f>
        <v>0</v>
      </c>
      <c r="G94" s="31"/>
      <c r="H94" s="30">
        <f>SUBTOTAL(109,Tabelle4[Stellen Anteil VZÄ (Basis     40 Std)  ])</f>
        <v>0</v>
      </c>
      <c r="I94" s="31"/>
      <c r="J94" s="31"/>
      <c r="K94" s="31"/>
      <c r="L94" s="31"/>
      <c r="M94" s="31"/>
      <c r="N94" s="31"/>
      <c r="O94" s="68" t="e">
        <f>SUMPRODUCT(Tabelle4[Stellen Anteil VZÄ (Basis     40 Std)  ],Tabelle4[Stundenlohn  AN Brutto     Arbeitszeit normiert    (ohne variable Zuschläge) nachrichtlich    ])/SUM(Tabelle4[Stellen Anteil VZÄ (Basis     40 Std)  ])</f>
        <v>#DIV/0!</v>
      </c>
      <c r="P94" s="33"/>
      <c r="Q94" s="34">
        <f>SUBTOTAL(109,Tabelle4[Jahresbruttoentgelt inkl. AG Anteil   (ohne Personalnebenkosten wie BG / Fortbildung usw. ) ])</f>
        <v>0</v>
      </c>
      <c r="R94" s="152" t="e">
        <f>Tabelle4[[#Totals],[Jahresbruttoentgelt inkl. AG Anteil   (ohne Personalnebenkosten wie BG / Fortbildung usw. ) ]]/Tabelle4[[#Totals],[Stellen Anteil VZÄ (Basis     40 Std)  ]]</f>
        <v>#DIV/0!</v>
      </c>
    </row>
    <row r="95" spans="2:18" s="35" customFormat="1" ht="17.25" customHeight="1" x14ac:dyDescent="0.25">
      <c r="B95" s="82"/>
      <c r="C95" s="82"/>
      <c r="D95" s="82"/>
      <c r="E95" s="82"/>
      <c r="F95" s="83"/>
      <c r="G95" s="22"/>
      <c r="H95" s="23"/>
      <c r="I95" s="22"/>
      <c r="J95" s="22"/>
      <c r="K95" s="22"/>
      <c r="L95" s="22"/>
      <c r="M95" s="22"/>
      <c r="N95" s="22"/>
      <c r="O95" s="84"/>
      <c r="P95" s="60"/>
      <c r="Q95" s="25"/>
      <c r="R95" s="22"/>
    </row>
    <row r="96" spans="2:18" ht="15.75" customHeight="1" x14ac:dyDescent="0.25">
      <c r="B96" s="69" t="s">
        <v>33</v>
      </c>
      <c r="C96" s="69"/>
      <c r="D96" s="69"/>
      <c r="E96" s="69"/>
      <c r="F96" s="69"/>
      <c r="G96" s="70"/>
      <c r="H96" s="67">
        <f>Tabelle4[[#Totals],[Stellen Anteil VZÄ (Basis     40 Std)  ]]</f>
        <v>0</v>
      </c>
      <c r="I96" s="71" t="s">
        <v>57</v>
      </c>
      <c r="J96" s="72"/>
      <c r="K96" s="72"/>
      <c r="L96" s="72"/>
      <c r="M96" s="72"/>
      <c r="N96" s="72"/>
      <c r="O96" s="73" t="e">
        <f>((Tabelle4[[#Totals],[Stellen Anteil VZÄ (Basis     40 Std)  ]]*Tabelle4[[#Totals],[Stundenlohn  AN Brutto     Arbeitszeit normiert    (ohne variable Zuschläge) nachrichtlich    ]]))/H96</f>
        <v>#DIV/0!</v>
      </c>
    </row>
    <row r="97" spans="2:18" ht="15.75" customHeight="1" x14ac:dyDescent="0.25"/>
    <row r="98" spans="2:18" ht="18.75" customHeight="1" x14ac:dyDescent="0.25">
      <c r="C98" s="2" t="s">
        <v>70</v>
      </c>
    </row>
    <row r="99" spans="2:18" ht="69.75" customHeight="1" x14ac:dyDescent="0.25">
      <c r="F99" s="79" t="s">
        <v>62</v>
      </c>
      <c r="G99" s="74"/>
      <c r="H99" s="79" t="s">
        <v>61</v>
      </c>
      <c r="I99" s="74"/>
      <c r="J99" s="74"/>
      <c r="K99" s="74"/>
      <c r="L99" s="74"/>
      <c r="M99" s="74"/>
      <c r="N99" s="74"/>
      <c r="O99" s="74"/>
      <c r="P99" s="74"/>
      <c r="Q99" s="79" t="s">
        <v>64</v>
      </c>
      <c r="R99" s="79" t="s">
        <v>65</v>
      </c>
    </row>
    <row r="100" spans="2:18" ht="21" customHeight="1" x14ac:dyDescent="0.25">
      <c r="C100" s="175" t="s">
        <v>69</v>
      </c>
      <c r="D100" s="176"/>
      <c r="E100" s="177"/>
      <c r="F100" s="75">
        <f>Tabelle3[[#Totals],[wöchentl Arbeits zeit / Std ]]+Tabelle4[[#Totals],[wöchentl Arbeits zeit / Std ]]</f>
        <v>0</v>
      </c>
      <c r="G100" s="45"/>
      <c r="H100" s="78">
        <f>Tabelle3[[#Totals],[Stellen Anteil VZÄ (Basis     40 Std)  ]]+Tabelle4[[#Totals],[Stellen Anteil VZÄ (Basis     40 Std)  ]]</f>
        <v>0</v>
      </c>
      <c r="I100" s="184"/>
      <c r="J100" s="185"/>
      <c r="K100" s="185"/>
      <c r="L100" s="185"/>
      <c r="M100" s="185"/>
      <c r="N100" s="185"/>
      <c r="O100" s="185"/>
      <c r="P100" s="186"/>
      <c r="Q100" s="26">
        <f>Tabelle3[[#Totals],[Jahresbruttoentgelt inkl. AG Anteil   (ohne Personalnebenkosten wie BG / Fortbildung usw. ) ]]+Tabelle4[[#Totals],[Jahresbruttoentgelt inkl. AG Anteil   (ohne Personalnebenkosten wie BG / Fortbildung usw. ) ]]</f>
        <v>0</v>
      </c>
      <c r="R100" s="26">
        <f>IF(Q100=0,0,Q100/H100)</f>
        <v>0</v>
      </c>
    </row>
    <row r="101" spans="2:18" x14ac:dyDescent="0.25">
      <c r="B101" s="22"/>
      <c r="C101" s="22"/>
      <c r="D101" s="22"/>
      <c r="E101" s="22"/>
      <c r="F101" s="36"/>
      <c r="G101" s="23"/>
      <c r="H101" s="23"/>
      <c r="I101" s="24"/>
      <c r="J101" s="24"/>
      <c r="K101" s="24"/>
      <c r="L101" s="24"/>
      <c r="M101" s="24"/>
      <c r="N101" s="24"/>
      <c r="O101" s="24"/>
      <c r="P101" s="25"/>
      <c r="Q101" s="24"/>
    </row>
    <row r="102" spans="2:18" ht="21.75" customHeight="1" x14ac:dyDescent="0.25">
      <c r="B102" s="195" t="s">
        <v>27</v>
      </c>
      <c r="C102" s="195"/>
      <c r="D102" s="195"/>
      <c r="E102" s="195"/>
      <c r="F102" s="195"/>
      <c r="G102" s="195"/>
      <c r="H102" s="195"/>
      <c r="I102" s="195"/>
      <c r="J102" s="195"/>
      <c r="K102" s="195"/>
      <c r="L102" s="195"/>
      <c r="M102" s="195"/>
      <c r="N102" s="195"/>
      <c r="O102" s="195"/>
      <c r="P102" s="25"/>
      <c r="Q102" s="24"/>
    </row>
    <row r="103" spans="2:18" ht="118.8" x14ac:dyDescent="0.25">
      <c r="B103" s="54" t="s">
        <v>8</v>
      </c>
      <c r="C103" s="55" t="s">
        <v>9</v>
      </c>
      <c r="D103" s="56" t="s">
        <v>14</v>
      </c>
      <c r="E103" s="56" t="s">
        <v>54</v>
      </c>
      <c r="F103" s="56" t="s">
        <v>20</v>
      </c>
      <c r="G103" s="55" t="s">
        <v>21</v>
      </c>
      <c r="H103" s="56" t="s">
        <v>15</v>
      </c>
      <c r="I103" s="56" t="s">
        <v>36</v>
      </c>
      <c r="J103" s="56" t="s">
        <v>37</v>
      </c>
      <c r="K103" s="55" t="s">
        <v>49</v>
      </c>
      <c r="L103" s="55" t="s">
        <v>46</v>
      </c>
      <c r="M103" s="55" t="s">
        <v>47</v>
      </c>
      <c r="N103" s="56" t="s">
        <v>48</v>
      </c>
      <c r="O103" s="56" t="s">
        <v>52</v>
      </c>
      <c r="P103" s="56" t="s">
        <v>95</v>
      </c>
      <c r="Q103" s="56" t="s">
        <v>16</v>
      </c>
      <c r="R103" s="57" t="s">
        <v>23</v>
      </c>
    </row>
    <row r="104" spans="2:18" x14ac:dyDescent="0.25">
      <c r="B104" s="107"/>
      <c r="C104" s="93"/>
      <c r="D104" s="93"/>
      <c r="E104" s="93" t="s">
        <v>31</v>
      </c>
      <c r="F104" s="113"/>
      <c r="G104" s="12">
        <f>F104*13/3</f>
        <v>0</v>
      </c>
      <c r="H104" s="12">
        <f>F104/40</f>
        <v>0</v>
      </c>
      <c r="I104" s="101"/>
      <c r="J104" s="101"/>
      <c r="K104" s="101"/>
      <c r="L104" s="101"/>
      <c r="M104" s="101"/>
      <c r="N104" s="101"/>
      <c r="O104" s="13">
        <f t="shared" ref="O104:O109" si="20">IF(G104=0,0,(I104+J104+K104+M104+(L104/12))/G104)</f>
        <v>0</v>
      </c>
      <c r="P104" s="101"/>
      <c r="Q104" s="26">
        <f>(I104*12+J104*12+K104*12+L104+M104*12+N104*12)*(1+$P$19)+Tabelle58[[#This Row],[ggf. Steuer und SV freie  pflegtypische Zuschläge (variabel) monatlich (Basis inidv. Arbeitszeit MA) 6 ]]*12</f>
        <v>0</v>
      </c>
      <c r="R104" s="28">
        <f>IF(Tabelle58[[#This Row],[Jahresbruttoentgelt inkl. AG Anteil   (ohne Personalnebenkosten wie BG / Fortbildung usw. ) ]]=0,0,Q104/F104*40)</f>
        <v>0</v>
      </c>
    </row>
    <row r="105" spans="2:18" ht="17.25" customHeight="1" x14ac:dyDescent="0.25">
      <c r="B105" s="107"/>
      <c r="C105" s="93"/>
      <c r="D105" s="93"/>
      <c r="E105" s="93" t="s">
        <v>71</v>
      </c>
      <c r="F105" s="113"/>
      <c r="G105" s="12">
        <f t="shared" ref="G105:G109" si="21">F105*13/3</f>
        <v>0</v>
      </c>
      <c r="H105" s="12">
        <f t="shared" ref="H105:H109" si="22">F105/40</f>
        <v>0</v>
      </c>
      <c r="I105" s="101"/>
      <c r="J105" s="101"/>
      <c r="K105" s="101"/>
      <c r="L105" s="101"/>
      <c r="M105" s="101"/>
      <c r="N105" s="101"/>
      <c r="O105" s="13">
        <f t="shared" si="20"/>
        <v>0</v>
      </c>
      <c r="P105" s="101"/>
      <c r="Q105" s="26">
        <f>(I105*12+J105*12+K105*12+L105+M105*12+N105*12)*(1+$P$19)+Tabelle58[[#This Row],[ggf. Steuer und SV freie  pflegtypische Zuschläge (variabel) monatlich (Basis inidv. Arbeitszeit MA) 6 ]]*12</f>
        <v>0</v>
      </c>
      <c r="R105" s="28">
        <f>IF(Tabelle58[[#This Row],[Jahresbruttoentgelt inkl. AG Anteil   (ohne Personalnebenkosten wie BG / Fortbildung usw. ) ]]=0,0,Q105/F105*40)</f>
        <v>0</v>
      </c>
    </row>
    <row r="106" spans="2:18" x14ac:dyDescent="0.25">
      <c r="B106" s="107"/>
      <c r="C106" s="93"/>
      <c r="D106" s="93"/>
      <c r="E106" s="93" t="s">
        <v>32</v>
      </c>
      <c r="F106" s="113"/>
      <c r="G106" s="12">
        <f>F106*13/3</f>
        <v>0</v>
      </c>
      <c r="H106" s="12">
        <f>F106/40</f>
        <v>0</v>
      </c>
      <c r="I106" s="101"/>
      <c r="J106" s="101"/>
      <c r="K106" s="101"/>
      <c r="L106" s="101"/>
      <c r="M106" s="101"/>
      <c r="N106" s="101"/>
      <c r="O106" s="13">
        <f t="shared" si="20"/>
        <v>0</v>
      </c>
      <c r="P106" s="101"/>
      <c r="Q106" s="26">
        <f>(I106*12+J106*12+K106*12+L106+M106*12+N106*12)*(1+$P$19)+Tabelle58[[#This Row],[ggf. Steuer und SV freie  pflegtypische Zuschläge (variabel) monatlich (Basis inidv. Arbeitszeit MA) 6 ]]*12</f>
        <v>0</v>
      </c>
      <c r="R106" s="28">
        <f>IF(Tabelle58[[#This Row],[Jahresbruttoentgelt inkl. AG Anteil   (ohne Personalnebenkosten wie BG / Fortbildung usw. ) ]]=0,0,Q106/F106*40)</f>
        <v>0</v>
      </c>
    </row>
    <row r="107" spans="2:18" x14ac:dyDescent="0.25">
      <c r="B107" s="107"/>
      <c r="C107" s="93"/>
      <c r="D107" s="93"/>
      <c r="E107" s="93"/>
      <c r="F107" s="113"/>
      <c r="G107" s="12">
        <f>F107*13/3</f>
        <v>0</v>
      </c>
      <c r="H107" s="12">
        <f>F107/40</f>
        <v>0</v>
      </c>
      <c r="I107" s="101"/>
      <c r="J107" s="101"/>
      <c r="K107" s="101"/>
      <c r="L107" s="101"/>
      <c r="M107" s="101"/>
      <c r="N107" s="101"/>
      <c r="O107" s="13">
        <f t="shared" si="20"/>
        <v>0</v>
      </c>
      <c r="P107" s="101"/>
      <c r="Q107" s="26">
        <f>(I107*12+J107*12+K107*12+L107+M107*12+N107*12)*(1+$P$19)+Tabelle58[[#This Row],[ggf. Steuer und SV freie  pflegtypische Zuschläge (variabel) monatlich (Basis inidv. Arbeitszeit MA) 6 ]]*12</f>
        <v>0</v>
      </c>
      <c r="R107" s="28">
        <f>IF(Tabelle58[[#This Row],[Jahresbruttoentgelt inkl. AG Anteil   (ohne Personalnebenkosten wie BG / Fortbildung usw. ) ]]=0,0,Q107/F107*40)</f>
        <v>0</v>
      </c>
    </row>
    <row r="108" spans="2:18" x14ac:dyDescent="0.25">
      <c r="B108" s="107"/>
      <c r="C108" s="93"/>
      <c r="D108" s="93"/>
      <c r="E108" s="93"/>
      <c r="F108" s="113"/>
      <c r="G108" s="12">
        <f t="shared" si="21"/>
        <v>0</v>
      </c>
      <c r="H108" s="12">
        <f t="shared" si="22"/>
        <v>0</v>
      </c>
      <c r="I108" s="101"/>
      <c r="J108" s="101"/>
      <c r="K108" s="101"/>
      <c r="L108" s="101"/>
      <c r="M108" s="101"/>
      <c r="N108" s="101"/>
      <c r="O108" s="13">
        <f t="shared" si="20"/>
        <v>0</v>
      </c>
      <c r="P108" s="101"/>
      <c r="Q108" s="26">
        <f>(I108*12+J108*12+K108*12+L108+M108*12+N108*12)*(1+$P$19)+Tabelle58[[#This Row],[ggf. Steuer und SV freie  pflegtypische Zuschläge (variabel) monatlich (Basis inidv. Arbeitszeit MA) 6 ]]*12</f>
        <v>0</v>
      </c>
      <c r="R108" s="28">
        <f>IF(Tabelle58[[#This Row],[Jahresbruttoentgelt inkl. AG Anteil   (ohne Personalnebenkosten wie BG / Fortbildung usw. ) ]]=0,0,Q108/F108*40)</f>
        <v>0</v>
      </c>
    </row>
    <row r="109" spans="2:18" x14ac:dyDescent="0.25">
      <c r="B109" s="110"/>
      <c r="C109" s="98"/>
      <c r="D109" s="98"/>
      <c r="E109" s="98"/>
      <c r="F109" s="115"/>
      <c r="G109" s="30">
        <f t="shared" si="21"/>
        <v>0</v>
      </c>
      <c r="H109" s="30">
        <f t="shared" si="22"/>
        <v>0</v>
      </c>
      <c r="I109" s="103"/>
      <c r="J109" s="103"/>
      <c r="K109" s="103"/>
      <c r="L109" s="103"/>
      <c r="M109" s="103"/>
      <c r="N109" s="103"/>
      <c r="O109" s="13">
        <f t="shared" si="20"/>
        <v>0</v>
      </c>
      <c r="P109" s="103"/>
      <c r="Q109" s="26">
        <f>(I109*12+J109*12+K109*12+L109+M109*12+N109*12)*(1+$P$19)+Tabelle58[[#This Row],[ggf. Steuer und SV freie  pflegtypische Zuschläge (variabel) monatlich (Basis inidv. Arbeitszeit MA) 6 ]]*12</f>
        <v>0</v>
      </c>
      <c r="R109" s="29">
        <f>IF(Tabelle58[[#This Row],[Jahresbruttoentgelt inkl. AG Anteil   (ohne Personalnebenkosten wie BG / Fortbildung usw. ) ]]=0,0,Q109/F109*40)</f>
        <v>0</v>
      </c>
    </row>
    <row r="110" spans="2:18" x14ac:dyDescent="0.25">
      <c r="B110" s="65" t="s">
        <v>33</v>
      </c>
      <c r="C110" s="31"/>
      <c r="D110" s="31"/>
      <c r="E110" s="31"/>
      <c r="F110" s="31"/>
      <c r="G110" s="31"/>
      <c r="H110" s="30">
        <f>SUBTOTAL(109,Tabelle58[Stellen Anteil VZÄ (Basis     40 Std)  ])</f>
        <v>0</v>
      </c>
      <c r="I110" s="31"/>
      <c r="J110" s="31"/>
      <c r="K110" s="31"/>
      <c r="L110" s="31"/>
      <c r="M110" s="31"/>
      <c r="N110" s="31"/>
      <c r="O110" s="31"/>
      <c r="P110" s="31"/>
      <c r="Q110" s="38">
        <f>SUBTOTAL(109,Tabelle58[Jahresbruttoentgelt inkl. AG Anteil   (ohne Personalnebenkosten wie BG / Fortbildung usw. ) ])</f>
        <v>0</v>
      </c>
      <c r="R110" s="32"/>
    </row>
    <row r="111" spans="2:18" x14ac:dyDescent="0.25">
      <c r="B111" s="22"/>
      <c r="C111" s="22"/>
      <c r="D111" s="22"/>
      <c r="E111" s="22"/>
      <c r="F111" s="36"/>
      <c r="G111" s="23"/>
      <c r="H111" s="23"/>
      <c r="I111" s="24"/>
      <c r="J111" s="24"/>
      <c r="K111" s="24"/>
      <c r="L111" s="24"/>
      <c r="M111" s="24"/>
      <c r="N111" s="24"/>
      <c r="O111" s="24"/>
      <c r="P111" s="25"/>
      <c r="Q111" s="24"/>
    </row>
    <row r="112" spans="2:18" x14ac:dyDescent="0.25">
      <c r="B112" s="195" t="s">
        <v>28</v>
      </c>
      <c r="C112" s="195"/>
      <c r="D112" s="195"/>
      <c r="E112" s="195"/>
      <c r="F112" s="195"/>
      <c r="G112" s="195"/>
      <c r="H112" s="195"/>
      <c r="I112" s="195"/>
      <c r="J112" s="195"/>
      <c r="K112" s="195"/>
      <c r="L112" s="195"/>
      <c r="M112" s="195"/>
      <c r="N112" s="195"/>
      <c r="O112" s="195"/>
      <c r="P112" s="25"/>
      <c r="Q112" s="24"/>
    </row>
    <row r="113" spans="2:18" ht="118.8" x14ac:dyDescent="0.25">
      <c r="B113" s="54" t="s">
        <v>8</v>
      </c>
      <c r="C113" s="55" t="s">
        <v>9</v>
      </c>
      <c r="D113" s="56" t="s">
        <v>14</v>
      </c>
      <c r="E113" s="56" t="s">
        <v>55</v>
      </c>
      <c r="F113" s="56" t="s">
        <v>20</v>
      </c>
      <c r="G113" s="55" t="s">
        <v>21</v>
      </c>
      <c r="H113" s="56" t="s">
        <v>15</v>
      </c>
      <c r="I113" s="56" t="s">
        <v>36</v>
      </c>
      <c r="J113" s="56" t="s">
        <v>37</v>
      </c>
      <c r="K113" s="55" t="s">
        <v>49</v>
      </c>
      <c r="L113" s="55" t="s">
        <v>46</v>
      </c>
      <c r="M113" s="55" t="s">
        <v>47</v>
      </c>
      <c r="N113" s="56" t="s">
        <v>48</v>
      </c>
      <c r="O113" s="56" t="s">
        <v>53</v>
      </c>
      <c r="P113" s="56" t="s">
        <v>94</v>
      </c>
      <c r="Q113" s="56" t="s">
        <v>16</v>
      </c>
      <c r="R113" s="57" t="s">
        <v>23</v>
      </c>
    </row>
    <row r="114" spans="2:18" x14ac:dyDescent="0.25">
      <c r="B114" s="116"/>
      <c r="C114" s="117"/>
      <c r="D114" s="118"/>
      <c r="E114" s="98"/>
      <c r="F114" s="119"/>
      <c r="G114" s="12">
        <f t="shared" ref="G114:G117" si="23">F114*13/3</f>
        <v>0</v>
      </c>
      <c r="H114" s="12">
        <f t="shared" ref="H114:H117" si="24">F114/40</f>
        <v>0</v>
      </c>
      <c r="I114" s="121"/>
      <c r="J114" s="121"/>
      <c r="K114" s="122"/>
      <c r="L114" s="122"/>
      <c r="M114" s="122"/>
      <c r="N114" s="121"/>
      <c r="O114" s="13">
        <f t="shared" ref="O114:O130" si="25">IF(G114=0,0,(I114/G114))</f>
        <v>0</v>
      </c>
      <c r="P114" s="121"/>
      <c r="Q114" s="37">
        <f>(I114*12+J114*12+K114*12+L114+M114*12+N114*12)*(1+$P$19)+Tabelle52[[#This Row],[ggf. Steuer und SV freie  pflegtypische Zuschläge (variabel) monatlich (Basis inidv. Arbeitszeit MA) 6  ]]*12</f>
        <v>0</v>
      </c>
      <c r="R114" s="80">
        <f>IF(Tabelle52[[#This Row],[Jahresbruttoentgelt inkl. AG Anteil   (ohne Personalnebenkosten wie BG / Fortbildung usw. ) ]]=0,0,Q114/F114*40)</f>
        <v>0</v>
      </c>
    </row>
    <row r="115" spans="2:18" x14ac:dyDescent="0.25">
      <c r="B115" s="116"/>
      <c r="C115" s="117"/>
      <c r="D115" s="118"/>
      <c r="E115" s="93"/>
      <c r="F115" s="119"/>
      <c r="G115" s="12">
        <f t="shared" si="23"/>
        <v>0</v>
      </c>
      <c r="H115" s="12">
        <f t="shared" si="24"/>
        <v>0</v>
      </c>
      <c r="I115" s="121"/>
      <c r="J115" s="121"/>
      <c r="K115" s="122"/>
      <c r="L115" s="122"/>
      <c r="M115" s="122"/>
      <c r="N115" s="121"/>
      <c r="O115" s="13">
        <f t="shared" si="25"/>
        <v>0</v>
      </c>
      <c r="P115" s="121"/>
      <c r="Q115" s="37">
        <f>(I115*12+J115*12+K115*12+L115+M115*12+N115*12)*(1+$P$19)+Tabelle52[[#This Row],[ggf. Steuer und SV freie  pflegtypische Zuschläge (variabel) monatlich (Basis inidv. Arbeitszeit MA) 6  ]]*12</f>
        <v>0</v>
      </c>
      <c r="R115" s="80">
        <f>IF(Tabelle52[[#This Row],[Jahresbruttoentgelt inkl. AG Anteil   (ohne Personalnebenkosten wie BG / Fortbildung usw. ) ]]=0,0,Q115/F115*40)</f>
        <v>0</v>
      </c>
    </row>
    <row r="116" spans="2:18" x14ac:dyDescent="0.25">
      <c r="B116" s="116"/>
      <c r="C116" s="117"/>
      <c r="D116" s="118"/>
      <c r="E116" s="93"/>
      <c r="F116" s="119"/>
      <c r="G116" s="12">
        <f t="shared" si="23"/>
        <v>0</v>
      </c>
      <c r="H116" s="12">
        <f t="shared" si="24"/>
        <v>0</v>
      </c>
      <c r="I116" s="121"/>
      <c r="J116" s="121"/>
      <c r="K116" s="122"/>
      <c r="L116" s="122"/>
      <c r="M116" s="122"/>
      <c r="N116" s="121"/>
      <c r="O116" s="13">
        <f t="shared" si="25"/>
        <v>0</v>
      </c>
      <c r="P116" s="121"/>
      <c r="Q116" s="37">
        <f>(I116*12+J116*12+K116*12+L116+M116*12+N116*12)*(1+$P$19)+Tabelle52[[#This Row],[ggf. Steuer und SV freie  pflegtypische Zuschläge (variabel) monatlich (Basis inidv. Arbeitszeit MA) 6  ]]*12</f>
        <v>0</v>
      </c>
      <c r="R116" s="80">
        <f>IF(Tabelle52[[#This Row],[Jahresbruttoentgelt inkl. AG Anteil   (ohne Personalnebenkosten wie BG / Fortbildung usw. ) ]]=0,0,Q116/F116*40)</f>
        <v>0</v>
      </c>
    </row>
    <row r="117" spans="2:18" x14ac:dyDescent="0.25">
      <c r="B117" s="116"/>
      <c r="C117" s="117"/>
      <c r="D117" s="118"/>
      <c r="E117" s="98"/>
      <c r="F117" s="119"/>
      <c r="G117" s="12">
        <f t="shared" si="23"/>
        <v>0</v>
      </c>
      <c r="H117" s="12">
        <f t="shared" si="24"/>
        <v>0</v>
      </c>
      <c r="I117" s="121"/>
      <c r="J117" s="121"/>
      <c r="K117" s="122"/>
      <c r="L117" s="122"/>
      <c r="M117" s="122"/>
      <c r="N117" s="121"/>
      <c r="O117" s="13">
        <f t="shared" si="25"/>
        <v>0</v>
      </c>
      <c r="P117" s="121"/>
      <c r="Q117" s="37">
        <f>(I117*12+J117*12+K117*12+L117+M117*12+N117*12)*(1+$P$19)+Tabelle52[[#This Row],[ggf. Steuer und SV freie  pflegtypische Zuschläge (variabel) monatlich (Basis inidv. Arbeitszeit MA) 6  ]]*12</f>
        <v>0</v>
      </c>
      <c r="R117" s="80">
        <f>IF(Tabelle52[[#This Row],[Jahresbruttoentgelt inkl. AG Anteil   (ohne Personalnebenkosten wie BG / Fortbildung usw. ) ]]=0,0,Q117/F117*40)</f>
        <v>0</v>
      </c>
    </row>
    <row r="118" spans="2:18" x14ac:dyDescent="0.25">
      <c r="B118" s="116"/>
      <c r="C118" s="117"/>
      <c r="D118" s="118"/>
      <c r="E118" s="118"/>
      <c r="F118" s="119"/>
      <c r="G118" s="12">
        <f t="shared" ref="G118:G126" si="26">F118*13/3</f>
        <v>0</v>
      </c>
      <c r="H118" s="12">
        <f t="shared" ref="H118:H126" si="27">F118/40</f>
        <v>0</v>
      </c>
      <c r="I118" s="121"/>
      <c r="J118" s="121"/>
      <c r="K118" s="122"/>
      <c r="L118" s="122"/>
      <c r="M118" s="122"/>
      <c r="N118" s="121"/>
      <c r="O118" s="13">
        <f t="shared" si="25"/>
        <v>0</v>
      </c>
      <c r="P118" s="121"/>
      <c r="Q118" s="37">
        <f>(I118*12+J118*12+K118*12+L118+M118*12+N118*12)*(1+$P$19)+Tabelle52[[#This Row],[ggf. Steuer und SV freie  pflegtypische Zuschläge (variabel) monatlich (Basis inidv. Arbeitszeit MA) 6  ]]*12</f>
        <v>0</v>
      </c>
      <c r="R118" s="80">
        <f>IF(Tabelle52[[#This Row],[Jahresbruttoentgelt inkl. AG Anteil   (ohne Personalnebenkosten wie BG / Fortbildung usw. ) ]]=0,0,Q118/F118*40)</f>
        <v>0</v>
      </c>
    </row>
    <row r="119" spans="2:18" x14ac:dyDescent="0.25">
      <c r="B119" s="116"/>
      <c r="C119" s="117"/>
      <c r="D119" s="118"/>
      <c r="E119" s="118"/>
      <c r="F119" s="119"/>
      <c r="G119" s="12">
        <f t="shared" ref="G119:G123" si="28">F119*13/3</f>
        <v>0</v>
      </c>
      <c r="H119" s="12">
        <f t="shared" ref="H119:H123" si="29">F119/40</f>
        <v>0</v>
      </c>
      <c r="I119" s="121"/>
      <c r="J119" s="121"/>
      <c r="K119" s="122"/>
      <c r="L119" s="122"/>
      <c r="M119" s="122"/>
      <c r="N119" s="121"/>
      <c r="O119" s="13">
        <f t="shared" si="25"/>
        <v>0</v>
      </c>
      <c r="P119" s="121"/>
      <c r="Q119" s="37">
        <f>(I119*12+J119*12+K119*12+L119+M119*12+N119*12)*(1+$P$19)+Tabelle52[[#This Row],[ggf. Steuer und SV freie  pflegtypische Zuschläge (variabel) monatlich (Basis inidv. Arbeitszeit MA) 6  ]]*12</f>
        <v>0</v>
      </c>
      <c r="R119" s="80">
        <f>IF(Tabelle52[[#This Row],[Jahresbruttoentgelt inkl. AG Anteil   (ohne Personalnebenkosten wie BG / Fortbildung usw. ) ]]=0,0,Q119/F119*40)</f>
        <v>0</v>
      </c>
    </row>
    <row r="120" spans="2:18" x14ac:dyDescent="0.25">
      <c r="B120" s="116"/>
      <c r="C120" s="117"/>
      <c r="D120" s="118"/>
      <c r="E120" s="118"/>
      <c r="F120" s="119"/>
      <c r="G120" s="12">
        <f t="shared" si="28"/>
        <v>0</v>
      </c>
      <c r="H120" s="12">
        <f t="shared" si="29"/>
        <v>0</v>
      </c>
      <c r="I120" s="121"/>
      <c r="J120" s="121"/>
      <c r="K120" s="122"/>
      <c r="L120" s="122"/>
      <c r="M120" s="122"/>
      <c r="N120" s="121"/>
      <c r="O120" s="13">
        <f t="shared" si="25"/>
        <v>0</v>
      </c>
      <c r="P120" s="121"/>
      <c r="Q120" s="37">
        <f>(I120*12+J120*12+K120*12+L120+M120*12+N120*12)*(1+$P$19)+Tabelle52[[#This Row],[ggf. Steuer und SV freie  pflegtypische Zuschläge (variabel) monatlich (Basis inidv. Arbeitszeit MA) 6  ]]*12</f>
        <v>0</v>
      </c>
      <c r="R120" s="80">
        <f>IF(Tabelle52[[#This Row],[Jahresbruttoentgelt inkl. AG Anteil   (ohne Personalnebenkosten wie BG / Fortbildung usw. ) ]]=0,0,Q120/F120*40)</f>
        <v>0</v>
      </c>
    </row>
    <row r="121" spans="2:18" x14ac:dyDescent="0.25">
      <c r="B121" s="116"/>
      <c r="C121" s="117"/>
      <c r="D121" s="118"/>
      <c r="E121" s="118"/>
      <c r="F121" s="119"/>
      <c r="G121" s="12">
        <f t="shared" si="28"/>
        <v>0</v>
      </c>
      <c r="H121" s="12">
        <f t="shared" si="29"/>
        <v>0</v>
      </c>
      <c r="I121" s="121"/>
      <c r="J121" s="121"/>
      <c r="K121" s="122"/>
      <c r="L121" s="122"/>
      <c r="M121" s="122"/>
      <c r="N121" s="121"/>
      <c r="O121" s="13">
        <f t="shared" si="25"/>
        <v>0</v>
      </c>
      <c r="P121" s="121"/>
      <c r="Q121" s="37">
        <f>(I121*12+J121*12+K121*12+L121+M121*12+N121*12)*(1+$P$19)+Tabelle52[[#This Row],[ggf. Steuer und SV freie  pflegtypische Zuschläge (variabel) monatlich (Basis inidv. Arbeitszeit MA) 6  ]]*12</f>
        <v>0</v>
      </c>
      <c r="R121" s="80">
        <f>IF(Tabelle52[[#This Row],[Jahresbruttoentgelt inkl. AG Anteil   (ohne Personalnebenkosten wie BG / Fortbildung usw. ) ]]=0,0,Q121/F121*40)</f>
        <v>0</v>
      </c>
    </row>
    <row r="122" spans="2:18" x14ac:dyDescent="0.25">
      <c r="B122" s="116"/>
      <c r="C122" s="117"/>
      <c r="D122" s="118"/>
      <c r="E122" s="118"/>
      <c r="F122" s="119"/>
      <c r="G122" s="12">
        <f t="shared" si="28"/>
        <v>0</v>
      </c>
      <c r="H122" s="12">
        <f t="shared" si="29"/>
        <v>0</v>
      </c>
      <c r="I122" s="121"/>
      <c r="J122" s="121"/>
      <c r="K122" s="122"/>
      <c r="L122" s="122"/>
      <c r="M122" s="122"/>
      <c r="N122" s="121"/>
      <c r="O122" s="13">
        <f t="shared" si="25"/>
        <v>0</v>
      </c>
      <c r="P122" s="121"/>
      <c r="Q122" s="37">
        <f>(I122*12+J122*12+K122*12+L122+M122*12+N122*12)*(1+$P$19)+Tabelle52[[#This Row],[ggf. Steuer und SV freie  pflegtypische Zuschläge (variabel) monatlich (Basis inidv. Arbeitszeit MA) 6  ]]*12</f>
        <v>0</v>
      </c>
      <c r="R122" s="80">
        <f>IF(Tabelle52[[#This Row],[Jahresbruttoentgelt inkl. AG Anteil   (ohne Personalnebenkosten wie BG / Fortbildung usw. ) ]]=0,0,Q122/F122*40)</f>
        <v>0</v>
      </c>
    </row>
    <row r="123" spans="2:18" x14ac:dyDescent="0.25">
      <c r="B123" s="116"/>
      <c r="C123" s="117"/>
      <c r="D123" s="118"/>
      <c r="E123" s="118"/>
      <c r="F123" s="119"/>
      <c r="G123" s="12">
        <f t="shared" si="28"/>
        <v>0</v>
      </c>
      <c r="H123" s="12">
        <f t="shared" si="29"/>
        <v>0</v>
      </c>
      <c r="I123" s="121"/>
      <c r="J123" s="121"/>
      <c r="K123" s="122"/>
      <c r="L123" s="122"/>
      <c r="M123" s="122"/>
      <c r="N123" s="121"/>
      <c r="O123" s="13">
        <f t="shared" si="25"/>
        <v>0</v>
      </c>
      <c r="P123" s="121"/>
      <c r="Q123" s="37">
        <f>(I123*12+J123*12+K123*12+L123+M123*12+N123*12)*(1+$P$19)+Tabelle52[[#This Row],[ggf. Steuer und SV freie  pflegtypische Zuschläge (variabel) monatlich (Basis inidv. Arbeitszeit MA) 6  ]]*12</f>
        <v>0</v>
      </c>
      <c r="R123" s="80">
        <f>IF(Tabelle52[[#This Row],[Jahresbruttoentgelt inkl. AG Anteil   (ohne Personalnebenkosten wie BG / Fortbildung usw. ) ]]=0,0,Q123/F123*40)</f>
        <v>0</v>
      </c>
    </row>
    <row r="124" spans="2:18" x14ac:dyDescent="0.25">
      <c r="B124" s="116"/>
      <c r="C124" s="117"/>
      <c r="D124" s="118"/>
      <c r="E124" s="118"/>
      <c r="F124" s="119"/>
      <c r="G124" s="12">
        <f t="shared" si="26"/>
        <v>0</v>
      </c>
      <c r="H124" s="12">
        <f t="shared" si="27"/>
        <v>0</v>
      </c>
      <c r="I124" s="121"/>
      <c r="J124" s="121"/>
      <c r="K124" s="122"/>
      <c r="L124" s="122"/>
      <c r="M124" s="122"/>
      <c r="N124" s="121"/>
      <c r="O124" s="13">
        <f t="shared" si="25"/>
        <v>0</v>
      </c>
      <c r="P124" s="121"/>
      <c r="Q124" s="37">
        <f>(I124*12+J124*12+K124*12+L124+M124*12+N124*12)*(1+$P$19)+Tabelle52[[#This Row],[ggf. Steuer und SV freie  pflegtypische Zuschläge (variabel) monatlich (Basis inidv. Arbeitszeit MA) 6  ]]*12</f>
        <v>0</v>
      </c>
      <c r="R124" s="80">
        <f>IF(Tabelle52[[#This Row],[Jahresbruttoentgelt inkl. AG Anteil   (ohne Personalnebenkosten wie BG / Fortbildung usw. ) ]]=0,0,Q124/F124*40)</f>
        <v>0</v>
      </c>
    </row>
    <row r="125" spans="2:18" x14ac:dyDescent="0.25">
      <c r="B125" s="116"/>
      <c r="C125" s="117"/>
      <c r="D125" s="118"/>
      <c r="E125" s="118"/>
      <c r="F125" s="119"/>
      <c r="G125" s="12">
        <f t="shared" si="26"/>
        <v>0</v>
      </c>
      <c r="H125" s="12">
        <f t="shared" si="27"/>
        <v>0</v>
      </c>
      <c r="I125" s="121"/>
      <c r="J125" s="121"/>
      <c r="K125" s="122"/>
      <c r="L125" s="122"/>
      <c r="M125" s="122"/>
      <c r="N125" s="121"/>
      <c r="O125" s="13">
        <f t="shared" si="25"/>
        <v>0</v>
      </c>
      <c r="P125" s="121"/>
      <c r="Q125" s="37">
        <f>(I125*12+J125*12+K125*12+L125+M125*12+N125*12)*(1+$P$19)+Tabelle52[[#This Row],[ggf. Steuer und SV freie  pflegtypische Zuschläge (variabel) monatlich (Basis inidv. Arbeitszeit MA) 6  ]]*12</f>
        <v>0</v>
      </c>
      <c r="R125" s="80">
        <f>IF(Tabelle52[[#This Row],[Jahresbruttoentgelt inkl. AG Anteil   (ohne Personalnebenkosten wie BG / Fortbildung usw. ) ]]=0,0,Q125/F125*40)</f>
        <v>0</v>
      </c>
    </row>
    <row r="126" spans="2:18" ht="15" customHeight="1" x14ac:dyDescent="0.25">
      <c r="B126" s="116"/>
      <c r="C126" s="117"/>
      <c r="D126" s="118"/>
      <c r="E126" s="118"/>
      <c r="F126" s="119"/>
      <c r="G126" s="12">
        <f t="shared" si="26"/>
        <v>0</v>
      </c>
      <c r="H126" s="12">
        <f t="shared" si="27"/>
        <v>0</v>
      </c>
      <c r="I126" s="121"/>
      <c r="J126" s="121"/>
      <c r="K126" s="122"/>
      <c r="L126" s="122"/>
      <c r="M126" s="122"/>
      <c r="N126" s="121"/>
      <c r="O126" s="13">
        <f t="shared" si="25"/>
        <v>0</v>
      </c>
      <c r="P126" s="121"/>
      <c r="Q126" s="37">
        <f>(I126*12+J126*12+K126*12+L126+M126*12+N126*12)*(1+$P$19)+Tabelle52[[#This Row],[ggf. Steuer und SV freie  pflegtypische Zuschläge (variabel) monatlich (Basis inidv. Arbeitszeit MA) 6  ]]*12</f>
        <v>0</v>
      </c>
      <c r="R126" s="80">
        <f>IF(Tabelle52[[#This Row],[Jahresbruttoentgelt inkl. AG Anteil   (ohne Personalnebenkosten wie BG / Fortbildung usw. ) ]]=0,0,Q126/F126*40)</f>
        <v>0</v>
      </c>
    </row>
    <row r="127" spans="2:18" x14ac:dyDescent="0.25">
      <c r="B127" s="107"/>
      <c r="C127" s="93"/>
      <c r="D127" s="93"/>
      <c r="E127" s="93"/>
      <c r="F127" s="114"/>
      <c r="G127" s="12">
        <f>F127*13/3</f>
        <v>0</v>
      </c>
      <c r="H127" s="12">
        <f>F127/40</f>
        <v>0</v>
      </c>
      <c r="I127" s="101"/>
      <c r="J127" s="101"/>
      <c r="K127" s="101"/>
      <c r="L127" s="101"/>
      <c r="M127" s="101"/>
      <c r="N127" s="101"/>
      <c r="O127" s="13">
        <f t="shared" si="25"/>
        <v>0</v>
      </c>
      <c r="P127" s="101"/>
      <c r="Q127" s="37">
        <f>(I127*12+J127*12+K127*12+L127+M127*12+N127*12)*(1+$P$19)+Tabelle52[[#This Row],[ggf. Steuer und SV freie  pflegtypische Zuschläge (variabel) monatlich (Basis inidv. Arbeitszeit MA) 6  ]]*12</f>
        <v>0</v>
      </c>
      <c r="R127" s="80">
        <f>IF(Tabelle52[[#This Row],[Jahresbruttoentgelt inkl. AG Anteil   (ohne Personalnebenkosten wie BG / Fortbildung usw. ) ]]=0,0,Q127/F127*40)</f>
        <v>0</v>
      </c>
    </row>
    <row r="128" spans="2:18" x14ac:dyDescent="0.25">
      <c r="B128" s="107"/>
      <c r="C128" s="93"/>
      <c r="D128" s="93"/>
      <c r="E128" s="93"/>
      <c r="F128" s="114"/>
      <c r="G128" s="12">
        <f t="shared" ref="G128:G130" si="30">F128*13/3</f>
        <v>0</v>
      </c>
      <c r="H128" s="12">
        <f t="shared" ref="H128:H130" si="31">F128/40</f>
        <v>0</v>
      </c>
      <c r="I128" s="101"/>
      <c r="J128" s="101"/>
      <c r="K128" s="101"/>
      <c r="L128" s="101"/>
      <c r="M128" s="101"/>
      <c r="N128" s="101"/>
      <c r="O128" s="13">
        <f t="shared" si="25"/>
        <v>0</v>
      </c>
      <c r="P128" s="101"/>
      <c r="Q128" s="37">
        <f>(I128*12+J128*12+K128*12+L128+M128*12+N128*12)*(1+$P$19)+Tabelle52[[#This Row],[ggf. Steuer und SV freie  pflegtypische Zuschläge (variabel) monatlich (Basis inidv. Arbeitszeit MA) 6  ]]*12</f>
        <v>0</v>
      </c>
      <c r="R128" s="80">
        <f>IF(Tabelle52[[#This Row],[Jahresbruttoentgelt inkl. AG Anteil   (ohne Personalnebenkosten wie BG / Fortbildung usw. ) ]]=0,0,Q128/F128*40)</f>
        <v>0</v>
      </c>
    </row>
    <row r="129" spans="2:18" x14ac:dyDescent="0.25">
      <c r="B129" s="107"/>
      <c r="C129" s="93"/>
      <c r="D129" s="93"/>
      <c r="E129" s="93"/>
      <c r="F129" s="114"/>
      <c r="G129" s="12">
        <f t="shared" si="30"/>
        <v>0</v>
      </c>
      <c r="H129" s="12">
        <f t="shared" si="31"/>
        <v>0</v>
      </c>
      <c r="I129" s="101"/>
      <c r="J129" s="101"/>
      <c r="K129" s="101"/>
      <c r="L129" s="101"/>
      <c r="M129" s="101"/>
      <c r="N129" s="101"/>
      <c r="O129" s="13">
        <f t="shared" si="25"/>
        <v>0</v>
      </c>
      <c r="P129" s="101"/>
      <c r="Q129" s="37">
        <f>(I129*12+J129*12+K129*12+L129+M129*12+N129*12)*(1+$P$19)+Tabelle52[[#This Row],[ggf. Steuer und SV freie  pflegtypische Zuschläge (variabel) monatlich (Basis inidv. Arbeitszeit MA) 6  ]]*12</f>
        <v>0</v>
      </c>
      <c r="R129" s="80">
        <f>IF(Tabelle52[[#This Row],[Jahresbruttoentgelt inkl. AG Anteil   (ohne Personalnebenkosten wie BG / Fortbildung usw. ) ]]=0,0,Q129/F129*40)</f>
        <v>0</v>
      </c>
    </row>
    <row r="130" spans="2:18" x14ac:dyDescent="0.25">
      <c r="B130" s="110"/>
      <c r="C130" s="98"/>
      <c r="D130" s="98"/>
      <c r="E130" s="98"/>
      <c r="F130" s="120"/>
      <c r="G130" s="30">
        <f t="shared" si="30"/>
        <v>0</v>
      </c>
      <c r="H130" s="30">
        <f t="shared" si="31"/>
        <v>0</v>
      </c>
      <c r="I130" s="103"/>
      <c r="J130" s="103"/>
      <c r="K130" s="103"/>
      <c r="L130" s="103"/>
      <c r="M130" s="103"/>
      <c r="N130" s="103"/>
      <c r="O130" s="13">
        <f t="shared" si="25"/>
        <v>0</v>
      </c>
      <c r="P130" s="103"/>
      <c r="Q130" s="37">
        <f>(I130*12+J130*12+K130*12+L130+M130*12+N130*12)*(1+$P$19)+Tabelle52[[#This Row],[ggf. Steuer und SV freie  pflegtypische Zuschläge (variabel) monatlich (Basis inidv. Arbeitszeit MA) 6  ]]*12</f>
        <v>0</v>
      </c>
      <c r="R130" s="80">
        <f>IF(Tabelle52[[#This Row],[Jahresbruttoentgelt inkl. AG Anteil   (ohne Personalnebenkosten wie BG / Fortbildung usw. ) ]]=0,0,Q130/F130*40)</f>
        <v>0</v>
      </c>
    </row>
    <row r="131" spans="2:18" x14ac:dyDescent="0.25">
      <c r="B131" s="65" t="s">
        <v>33</v>
      </c>
      <c r="C131" s="31"/>
      <c r="D131" s="31"/>
      <c r="E131" s="31"/>
      <c r="F131" s="66"/>
      <c r="G131" s="31"/>
      <c r="H131" s="30">
        <f>SUBTOTAL(109,Tabelle52[Stellen Anteil VZÄ (Basis     40 Std)  ])</f>
        <v>0</v>
      </c>
      <c r="I131" s="31"/>
      <c r="J131" s="31"/>
      <c r="K131" s="31"/>
      <c r="L131" s="31"/>
      <c r="M131" s="31"/>
      <c r="N131" s="31"/>
      <c r="O131" s="31"/>
      <c r="P131" s="31"/>
      <c r="Q131" s="34">
        <f>SUBTOTAL(109,Tabelle52[Jahresbruttoentgelt inkl. AG Anteil   (ohne Personalnebenkosten wie BG / Fortbildung usw. ) ])</f>
        <v>0</v>
      </c>
      <c r="R131" s="32"/>
    </row>
    <row r="132" spans="2:18" x14ac:dyDescent="0.25">
      <c r="B132" s="22"/>
      <c r="C132" s="22"/>
      <c r="D132" s="22"/>
      <c r="E132" s="22"/>
      <c r="F132" s="36"/>
      <c r="G132" s="23"/>
      <c r="H132" s="23"/>
      <c r="I132" s="24"/>
      <c r="J132" s="24"/>
      <c r="K132" s="24"/>
      <c r="L132" s="24"/>
      <c r="M132" s="24"/>
      <c r="N132" s="24"/>
      <c r="O132" s="24"/>
      <c r="P132" s="25"/>
      <c r="Q132" s="24"/>
    </row>
    <row r="133" spans="2:18" x14ac:dyDescent="0.25">
      <c r="B133" s="195" t="s">
        <v>29</v>
      </c>
      <c r="C133" s="195"/>
      <c r="D133" s="195"/>
      <c r="E133" s="195"/>
      <c r="F133" s="195"/>
      <c r="G133" s="195"/>
      <c r="H133" s="195"/>
      <c r="I133" s="195"/>
      <c r="J133" s="195"/>
      <c r="K133" s="195"/>
      <c r="L133" s="195"/>
      <c r="M133" s="195"/>
      <c r="N133" s="195"/>
      <c r="O133" s="195"/>
      <c r="P133" s="25"/>
      <c r="Q133" s="24"/>
    </row>
    <row r="134" spans="2:18" ht="118.8" x14ac:dyDescent="0.25">
      <c r="B134" s="54" t="s">
        <v>8</v>
      </c>
      <c r="C134" s="55" t="s">
        <v>9</v>
      </c>
      <c r="D134" s="56" t="s">
        <v>14</v>
      </c>
      <c r="E134" s="56" t="s">
        <v>30</v>
      </c>
      <c r="F134" s="56" t="s">
        <v>20</v>
      </c>
      <c r="G134" s="55" t="s">
        <v>21</v>
      </c>
      <c r="H134" s="56" t="s">
        <v>15</v>
      </c>
      <c r="I134" s="56" t="s">
        <v>36</v>
      </c>
      <c r="J134" s="56" t="s">
        <v>37</v>
      </c>
      <c r="K134" s="55" t="s">
        <v>49</v>
      </c>
      <c r="L134" s="55" t="s">
        <v>46</v>
      </c>
      <c r="M134" s="55" t="s">
        <v>47</v>
      </c>
      <c r="N134" s="56" t="s">
        <v>48</v>
      </c>
      <c r="O134" s="56" t="s">
        <v>53</v>
      </c>
      <c r="P134" s="56" t="s">
        <v>95</v>
      </c>
      <c r="Q134" s="56" t="s">
        <v>16</v>
      </c>
      <c r="R134" s="57" t="s">
        <v>23</v>
      </c>
    </row>
    <row r="135" spans="2:18" x14ac:dyDescent="0.25">
      <c r="B135" s="107"/>
      <c r="C135" s="93"/>
      <c r="D135" s="93"/>
      <c r="E135" s="93"/>
      <c r="F135" s="113"/>
      <c r="G135" s="12">
        <f>F135*13/3</f>
        <v>0</v>
      </c>
      <c r="H135" s="12">
        <f>F135/40</f>
        <v>0</v>
      </c>
      <c r="I135" s="101"/>
      <c r="J135" s="101"/>
      <c r="K135" s="101"/>
      <c r="L135" s="101"/>
      <c r="M135" s="101"/>
      <c r="N135" s="101"/>
      <c r="O135" s="13">
        <f t="shared" ref="O135:O138" si="32">IF(G135=0,0,(I135/G135))</f>
        <v>0</v>
      </c>
      <c r="P135" s="101"/>
      <c r="Q135" s="26">
        <f>(I135*12+J135*12+K135*12+L135+M135*12++N135*12)*(1+$P$19)+Tabelle529[[#This Row],[ggf. Steuer und SV freie  pflegtypische Zuschläge (variabel) monatlich (Basis inidv. Arbeitszeit MA) 6 ]]*12</f>
        <v>0</v>
      </c>
      <c r="R135" s="28">
        <f>IF(Tabelle529[[#This Row],[Jahresbruttoentgelt inkl. AG Anteil   (ohne Personalnebenkosten wie BG / Fortbildung usw. ) ]]=0,0,Q135/F135*40)</f>
        <v>0</v>
      </c>
    </row>
    <row r="136" spans="2:18" x14ac:dyDescent="0.25">
      <c r="B136" s="107"/>
      <c r="C136" s="93"/>
      <c r="D136" s="93"/>
      <c r="E136" s="93"/>
      <c r="F136" s="113"/>
      <c r="G136" s="12">
        <f t="shared" ref="G136:G138" si="33">F136*13/3</f>
        <v>0</v>
      </c>
      <c r="H136" s="12">
        <f t="shared" ref="H136:H138" si="34">F136/40</f>
        <v>0</v>
      </c>
      <c r="I136" s="101"/>
      <c r="J136" s="101"/>
      <c r="K136" s="101"/>
      <c r="L136" s="101"/>
      <c r="M136" s="101"/>
      <c r="N136" s="101"/>
      <c r="O136" s="13">
        <f t="shared" si="32"/>
        <v>0</v>
      </c>
      <c r="P136" s="101"/>
      <c r="Q136" s="26">
        <f>(I136*12+J136*12+K136*12+L136+M136*12++N136*12)*(1+$P$19)+Tabelle529[[#This Row],[ggf. Steuer und SV freie  pflegtypische Zuschläge (variabel) monatlich (Basis inidv. Arbeitszeit MA) 6 ]]*12</f>
        <v>0</v>
      </c>
      <c r="R136" s="28">
        <f>IF(Tabelle529[[#This Row],[Jahresbruttoentgelt inkl. AG Anteil   (ohne Personalnebenkosten wie BG / Fortbildung usw. ) ]]=0,0,Q136/F136*40)</f>
        <v>0</v>
      </c>
    </row>
    <row r="137" spans="2:18" x14ac:dyDescent="0.25">
      <c r="B137" s="107"/>
      <c r="C137" s="93"/>
      <c r="D137" s="93"/>
      <c r="E137" s="93"/>
      <c r="F137" s="113"/>
      <c r="G137" s="12">
        <f t="shared" si="33"/>
        <v>0</v>
      </c>
      <c r="H137" s="12">
        <f t="shared" si="34"/>
        <v>0</v>
      </c>
      <c r="I137" s="101"/>
      <c r="J137" s="101"/>
      <c r="K137" s="101"/>
      <c r="L137" s="101"/>
      <c r="M137" s="101"/>
      <c r="N137" s="101"/>
      <c r="O137" s="13">
        <f t="shared" si="32"/>
        <v>0</v>
      </c>
      <c r="P137" s="101"/>
      <c r="Q137" s="26">
        <f>(I137*12+J137*12+K137*12+L137+M137*12++N137*12)*(1+$P$19)+Tabelle529[[#This Row],[ggf. Steuer und SV freie  pflegtypische Zuschläge (variabel) monatlich (Basis inidv. Arbeitszeit MA) 6 ]]*12</f>
        <v>0</v>
      </c>
      <c r="R137" s="28">
        <f>IF(Tabelle529[[#This Row],[Jahresbruttoentgelt inkl. AG Anteil   (ohne Personalnebenkosten wie BG / Fortbildung usw. ) ]]=0,0,Q137/F137*40)</f>
        <v>0</v>
      </c>
    </row>
    <row r="138" spans="2:18" x14ac:dyDescent="0.25">
      <c r="B138" s="110"/>
      <c r="C138" s="98"/>
      <c r="D138" s="98"/>
      <c r="E138" s="98"/>
      <c r="F138" s="115"/>
      <c r="G138" s="30">
        <f t="shared" si="33"/>
        <v>0</v>
      </c>
      <c r="H138" s="30">
        <f t="shared" si="34"/>
        <v>0</v>
      </c>
      <c r="I138" s="103"/>
      <c r="J138" s="103"/>
      <c r="K138" s="103"/>
      <c r="L138" s="103"/>
      <c r="M138" s="103"/>
      <c r="N138" s="103"/>
      <c r="O138" s="13">
        <f t="shared" si="32"/>
        <v>0</v>
      </c>
      <c r="P138" s="103"/>
      <c r="Q138" s="26">
        <f>(I138*12+J138*12+K138*12+L138+M138*12++N138*12)*(1+$P$19)+Tabelle529[[#This Row],[ggf. Steuer und SV freie  pflegtypische Zuschläge (variabel) monatlich (Basis inidv. Arbeitszeit MA) 6 ]]*12</f>
        <v>0</v>
      </c>
      <c r="R138" s="29">
        <f>IF(Tabelle529[[#This Row],[Jahresbruttoentgelt inkl. AG Anteil   (ohne Personalnebenkosten wie BG / Fortbildung usw. ) ]]=0,0,Q138/F138*40)</f>
        <v>0</v>
      </c>
    </row>
    <row r="139" spans="2:18" x14ac:dyDescent="0.25">
      <c r="B139" s="65" t="s">
        <v>33</v>
      </c>
      <c r="C139" s="31"/>
      <c r="D139" s="31"/>
      <c r="E139" s="31"/>
      <c r="F139" s="31"/>
      <c r="G139" s="31"/>
      <c r="H139" s="30">
        <f>SUBTOTAL(109,Tabelle529[Stellen Anteil VZÄ (Basis     40 Std)  ])</f>
        <v>0</v>
      </c>
      <c r="I139" s="31"/>
      <c r="J139" s="31"/>
      <c r="K139" s="31"/>
      <c r="L139" s="31"/>
      <c r="M139" s="31"/>
      <c r="N139" s="31"/>
      <c r="O139" s="31"/>
      <c r="P139" s="31"/>
      <c r="Q139" s="38">
        <f>SUBTOTAL(109,Tabelle529[Jahresbruttoentgelt inkl. AG Anteil   (ohne Personalnebenkosten wie BG / Fortbildung usw. ) ])</f>
        <v>0</v>
      </c>
      <c r="R139" s="32"/>
    </row>
    <row r="140" spans="2:18" x14ac:dyDescent="0.25">
      <c r="B140" s="22"/>
      <c r="C140" s="22"/>
      <c r="D140" s="22"/>
      <c r="E140" s="22"/>
      <c r="F140" s="36"/>
      <c r="G140" s="23"/>
      <c r="H140" s="23"/>
      <c r="I140" s="24"/>
      <c r="J140" s="24"/>
      <c r="K140" s="24"/>
      <c r="L140" s="24"/>
      <c r="M140" s="24"/>
      <c r="N140" s="24"/>
      <c r="O140" s="24"/>
      <c r="P140" s="25"/>
      <c r="Q140" s="24"/>
    </row>
    <row r="142" spans="2:18" ht="18" customHeight="1" thickBot="1" x14ac:dyDescent="0.3">
      <c r="C142" s="2" t="s">
        <v>26</v>
      </c>
      <c r="D142" s="2"/>
    </row>
    <row r="143" spans="2:18" x14ac:dyDescent="0.25">
      <c r="C143" s="165"/>
      <c r="D143" s="166"/>
      <c r="E143" s="166"/>
      <c r="F143" s="166"/>
      <c r="G143" s="166"/>
      <c r="H143" s="166"/>
      <c r="I143" s="166"/>
      <c r="J143" s="166"/>
      <c r="K143" s="166"/>
      <c r="L143" s="166"/>
      <c r="M143" s="166"/>
      <c r="N143" s="166"/>
      <c r="O143" s="166"/>
      <c r="P143" s="166"/>
      <c r="Q143" s="167"/>
    </row>
    <row r="144" spans="2:18" ht="29.25" customHeight="1" x14ac:dyDescent="0.25">
      <c r="C144" s="168"/>
      <c r="D144" s="169"/>
      <c r="E144" s="169"/>
      <c r="F144" s="169"/>
      <c r="G144" s="169"/>
      <c r="H144" s="169"/>
      <c r="I144" s="169"/>
      <c r="J144" s="169"/>
      <c r="K144" s="169"/>
      <c r="L144" s="169"/>
      <c r="M144" s="169"/>
      <c r="N144" s="169"/>
      <c r="O144" s="169"/>
      <c r="P144" s="169"/>
      <c r="Q144" s="170"/>
    </row>
    <row r="145" spans="2:17" ht="45" customHeight="1" x14ac:dyDescent="0.25">
      <c r="C145" s="168"/>
      <c r="D145" s="169"/>
      <c r="E145" s="169"/>
      <c r="F145" s="169"/>
      <c r="G145" s="169"/>
      <c r="H145" s="169"/>
      <c r="I145" s="169"/>
      <c r="J145" s="169"/>
      <c r="K145" s="169"/>
      <c r="L145" s="169"/>
      <c r="M145" s="169"/>
      <c r="N145" s="169"/>
      <c r="O145" s="169"/>
      <c r="P145" s="169"/>
      <c r="Q145" s="170"/>
    </row>
    <row r="146" spans="2:17" ht="45.75" customHeight="1" thickBot="1" x14ac:dyDescent="0.3">
      <c r="C146" s="171"/>
      <c r="D146" s="172"/>
      <c r="E146" s="172"/>
      <c r="F146" s="172"/>
      <c r="G146" s="172"/>
      <c r="H146" s="172"/>
      <c r="I146" s="172"/>
      <c r="J146" s="172"/>
      <c r="K146" s="172"/>
      <c r="L146" s="172"/>
      <c r="M146" s="172"/>
      <c r="N146" s="172"/>
      <c r="O146" s="172"/>
      <c r="P146" s="172"/>
      <c r="Q146" s="173"/>
    </row>
    <row r="147" spans="2:17" ht="14.4" thickBot="1" x14ac:dyDescent="0.3"/>
    <row r="148" spans="2:17" x14ac:dyDescent="0.25">
      <c r="C148" s="14" t="s">
        <v>11</v>
      </c>
      <c r="D148" s="15"/>
      <c r="E148" s="15"/>
      <c r="F148" s="15"/>
      <c r="G148" s="15"/>
      <c r="H148" s="15"/>
      <c r="I148" s="15"/>
      <c r="J148" s="15"/>
      <c r="K148" s="15"/>
      <c r="L148" s="15"/>
      <c r="M148" s="15"/>
      <c r="N148" s="15"/>
      <c r="O148" s="15"/>
      <c r="P148" s="15"/>
      <c r="Q148" s="16"/>
    </row>
    <row r="149" spans="2:17" x14ac:dyDescent="0.25">
      <c r="C149" s="17" t="s">
        <v>39</v>
      </c>
      <c r="D149" s="18"/>
      <c r="E149" s="18"/>
      <c r="F149" s="18"/>
      <c r="G149" s="18"/>
      <c r="H149" s="18"/>
      <c r="I149" s="18"/>
      <c r="J149" s="18"/>
      <c r="K149" s="18"/>
      <c r="L149" s="18"/>
      <c r="M149" s="18"/>
      <c r="N149" s="18"/>
      <c r="O149" s="18"/>
      <c r="P149" s="18"/>
      <c r="Q149" s="19"/>
    </row>
    <row r="150" spans="2:17" x14ac:dyDescent="0.25">
      <c r="C150" s="189" t="s">
        <v>38</v>
      </c>
      <c r="D150" s="190"/>
      <c r="E150" s="190"/>
      <c r="F150" s="190"/>
      <c r="G150" s="190"/>
      <c r="H150" s="190"/>
      <c r="I150" s="190"/>
      <c r="J150" s="190"/>
      <c r="K150" s="190"/>
      <c r="L150" s="190"/>
      <c r="M150" s="190"/>
      <c r="N150" s="190"/>
      <c r="O150" s="190"/>
      <c r="P150" s="190"/>
      <c r="Q150" s="196"/>
    </row>
    <row r="151" spans="2:17" x14ac:dyDescent="0.25">
      <c r="C151" s="189" t="s">
        <v>40</v>
      </c>
      <c r="D151" s="190"/>
      <c r="E151" s="190"/>
      <c r="F151" s="190"/>
      <c r="G151" s="190"/>
      <c r="H151" s="190"/>
      <c r="I151" s="190"/>
      <c r="J151" s="190"/>
      <c r="K151" s="190"/>
      <c r="L151" s="190"/>
      <c r="M151" s="190"/>
      <c r="N151" s="190"/>
      <c r="O151" s="190"/>
      <c r="P151" s="20"/>
      <c r="Q151" s="19"/>
    </row>
    <row r="152" spans="2:17" x14ac:dyDescent="0.25">
      <c r="B152" s="5"/>
      <c r="C152" s="197" t="s">
        <v>41</v>
      </c>
      <c r="D152" s="198"/>
      <c r="E152" s="198"/>
      <c r="F152" s="198"/>
      <c r="G152" s="198"/>
      <c r="H152" s="198"/>
      <c r="I152" s="198"/>
      <c r="J152" s="198"/>
      <c r="K152" s="198"/>
      <c r="L152" s="198"/>
      <c r="M152" s="198"/>
      <c r="N152" s="198"/>
      <c r="O152" s="198"/>
      <c r="P152" s="198"/>
      <c r="Q152" s="199"/>
    </row>
    <row r="153" spans="2:17" x14ac:dyDescent="0.25">
      <c r="C153" s="197" t="s">
        <v>42</v>
      </c>
      <c r="D153" s="198"/>
      <c r="E153" s="198"/>
      <c r="F153" s="198"/>
      <c r="G153" s="198"/>
      <c r="H153" s="198"/>
      <c r="I153" s="198"/>
      <c r="J153" s="198"/>
      <c r="K153" s="198"/>
      <c r="L153" s="198"/>
      <c r="M153" s="198"/>
      <c r="N153" s="198"/>
      <c r="O153" s="198"/>
      <c r="P153" s="198"/>
      <c r="Q153" s="199"/>
    </row>
    <row r="154" spans="2:17" ht="14.4" thickBot="1" x14ac:dyDescent="0.3">
      <c r="C154" s="200" t="s">
        <v>43</v>
      </c>
      <c r="D154" s="201"/>
      <c r="E154" s="201"/>
      <c r="F154" s="201"/>
      <c r="G154" s="201"/>
      <c r="H154" s="201"/>
      <c r="I154" s="201"/>
      <c r="J154" s="201"/>
      <c r="K154" s="201"/>
      <c r="L154" s="201"/>
      <c r="M154" s="201"/>
      <c r="N154" s="201"/>
      <c r="O154" s="201"/>
      <c r="P154" s="201"/>
      <c r="Q154" s="202"/>
    </row>
    <row r="155" spans="2:17" x14ac:dyDescent="0.25">
      <c r="C155" s="126"/>
      <c r="D155" s="126"/>
      <c r="E155" s="126"/>
      <c r="F155" s="126"/>
      <c r="G155" s="126"/>
      <c r="H155" s="126"/>
      <c r="I155" s="126"/>
      <c r="J155" s="126"/>
      <c r="K155" s="126"/>
      <c r="L155" s="126"/>
      <c r="M155" s="126"/>
      <c r="N155" s="126"/>
      <c r="O155" s="126"/>
      <c r="P155" s="126"/>
      <c r="Q155" s="126"/>
    </row>
    <row r="156" spans="2:17" ht="14.4" thickBot="1" x14ac:dyDescent="0.3">
      <c r="C156" s="126"/>
      <c r="D156" s="126"/>
      <c r="E156" s="126"/>
      <c r="F156" s="126"/>
      <c r="G156" s="126"/>
      <c r="H156" s="126"/>
      <c r="I156" s="126"/>
      <c r="J156" s="126"/>
      <c r="K156" s="126"/>
      <c r="L156" s="126"/>
      <c r="M156" s="126"/>
      <c r="N156" s="126"/>
      <c r="O156" s="126"/>
      <c r="P156" s="126"/>
      <c r="Q156" s="126"/>
    </row>
    <row r="157" spans="2:17" x14ac:dyDescent="0.25">
      <c r="C157" s="127" t="s">
        <v>74</v>
      </c>
      <c r="D157" s="128"/>
      <c r="E157" s="128"/>
      <c r="F157" s="129"/>
      <c r="G157" s="129"/>
      <c r="H157" s="129"/>
      <c r="I157" s="129"/>
      <c r="J157" s="129"/>
      <c r="K157" s="129"/>
      <c r="L157" s="129"/>
      <c r="M157" s="129"/>
      <c r="N157" s="129"/>
      <c r="O157" s="130"/>
      <c r="P157" s="126"/>
      <c r="Q157" s="126"/>
    </row>
    <row r="158" spans="2:17" x14ac:dyDescent="0.25">
      <c r="C158" s="131"/>
      <c r="D158" s="22"/>
      <c r="E158" s="22"/>
      <c r="F158" s="22"/>
      <c r="G158" s="22"/>
      <c r="H158" s="22"/>
      <c r="I158" s="22"/>
      <c r="J158" s="22"/>
      <c r="K158" s="22"/>
      <c r="L158" s="22"/>
      <c r="M158" s="22"/>
      <c r="N158" s="22"/>
      <c r="O158" s="132"/>
      <c r="P158" s="126"/>
      <c r="Q158" s="126"/>
    </row>
    <row r="159" spans="2:17" x14ac:dyDescent="0.25">
      <c r="C159" s="133" t="s">
        <v>75</v>
      </c>
      <c r="D159" s="134"/>
      <c r="E159" s="134"/>
      <c r="F159" s="135" t="s">
        <v>76</v>
      </c>
      <c r="G159" s="136"/>
      <c r="H159" s="135" t="s">
        <v>77</v>
      </c>
      <c r="I159" s="136"/>
      <c r="J159" s="22"/>
      <c r="K159" s="22"/>
      <c r="L159" s="22"/>
      <c r="M159" s="22"/>
      <c r="N159" s="22"/>
      <c r="O159" s="132"/>
      <c r="P159" s="126"/>
      <c r="Q159" s="126"/>
    </row>
    <row r="160" spans="2:17" x14ac:dyDescent="0.25">
      <c r="C160" s="131"/>
      <c r="D160" s="22"/>
      <c r="E160" s="22"/>
      <c r="F160" s="22"/>
      <c r="G160" s="22"/>
      <c r="H160" s="22"/>
      <c r="I160" s="22"/>
      <c r="J160" s="22"/>
      <c r="K160" s="22"/>
      <c r="L160" s="22"/>
      <c r="M160" s="22"/>
      <c r="N160" s="22"/>
      <c r="O160" s="132"/>
      <c r="P160" s="126"/>
      <c r="Q160" s="126"/>
    </row>
    <row r="161" spans="2:17" x14ac:dyDescent="0.25">
      <c r="C161" s="133" t="s">
        <v>78</v>
      </c>
      <c r="D161" s="134"/>
      <c r="E161" s="134"/>
      <c r="F161" s="22"/>
      <c r="G161" s="22"/>
      <c r="H161" s="22"/>
      <c r="I161" s="22"/>
      <c r="J161" s="22"/>
      <c r="K161" s="22"/>
      <c r="L161" s="22"/>
      <c r="M161" s="22"/>
      <c r="N161" s="22"/>
      <c r="O161" s="132"/>
      <c r="P161" s="126"/>
      <c r="Q161" s="126"/>
    </row>
    <row r="162" spans="2:17" ht="14.4" thickBot="1" x14ac:dyDescent="0.3">
      <c r="C162" s="131"/>
      <c r="D162" s="22"/>
      <c r="E162" s="22"/>
      <c r="F162" s="22"/>
      <c r="G162" s="22"/>
      <c r="H162" s="22"/>
      <c r="I162" s="22"/>
      <c r="J162" s="22"/>
      <c r="K162" s="22"/>
      <c r="L162" s="22"/>
      <c r="M162" s="22"/>
      <c r="N162" s="22"/>
      <c r="O162" s="132"/>
      <c r="P162" s="126"/>
      <c r="Q162" s="126"/>
    </row>
    <row r="163" spans="2:17" ht="55.2" x14ac:dyDescent="0.25">
      <c r="C163" s="131"/>
      <c r="D163" s="22"/>
      <c r="E163" s="137"/>
      <c r="F163" s="138" t="s">
        <v>93</v>
      </c>
      <c r="G163" s="138" t="s">
        <v>79</v>
      </c>
      <c r="H163" s="138" t="s">
        <v>80</v>
      </c>
      <c r="I163" s="139" t="s">
        <v>81</v>
      </c>
      <c r="J163" s="22"/>
      <c r="K163" s="22"/>
      <c r="L163" s="22"/>
      <c r="M163" s="22"/>
      <c r="N163" s="22"/>
      <c r="O163" s="132"/>
      <c r="P163" s="126"/>
      <c r="Q163" s="126"/>
    </row>
    <row r="164" spans="2:17" x14ac:dyDescent="0.25">
      <c r="C164" s="131"/>
      <c r="D164" s="22"/>
      <c r="E164" s="140" t="s">
        <v>82</v>
      </c>
      <c r="F164" s="13" t="e">
        <f>Tabelle10[[#Totals],[Jahresbruttoentgelt inkl. AG Anteil                     je VZÄ]]</f>
        <v>#DIV/0!</v>
      </c>
      <c r="G164" s="13" t="e">
        <f>Tabelle3[[#Totals],[Jahresbruttoentgelt inkl. AG Anteil                     je VZÄ]]</f>
        <v>#DIV/0!</v>
      </c>
      <c r="H164" s="13" t="e">
        <f>Tabelle4[[#Totals],[Jahresbruttoentgelt inkl. AG Anteil                     je VZÄ]]</f>
        <v>#DIV/0!</v>
      </c>
      <c r="I164" s="141"/>
      <c r="J164" s="22"/>
      <c r="K164" s="22"/>
      <c r="L164" s="22"/>
      <c r="M164" s="22"/>
      <c r="N164" s="22"/>
      <c r="O164" s="132"/>
      <c r="P164" s="126"/>
      <c r="Q164" s="126"/>
    </row>
    <row r="165" spans="2:17" x14ac:dyDescent="0.25">
      <c r="C165" s="131"/>
      <c r="D165" s="22"/>
      <c r="E165" s="140" t="s">
        <v>83</v>
      </c>
      <c r="F165" s="142">
        <v>0</v>
      </c>
      <c r="G165" s="142">
        <v>0</v>
      </c>
      <c r="H165" s="142">
        <v>0</v>
      </c>
      <c r="I165" s="143">
        <f>SUM(F165:H165)</f>
        <v>0</v>
      </c>
      <c r="J165" s="22"/>
      <c r="K165" s="22"/>
      <c r="L165" s="22"/>
      <c r="M165" s="22"/>
      <c r="N165" s="22"/>
      <c r="O165" s="132"/>
      <c r="P165" s="126"/>
      <c r="Q165" s="126"/>
    </row>
    <row r="166" spans="2:17" ht="14.4" thickBot="1" x14ac:dyDescent="0.3">
      <c r="C166" s="131"/>
      <c r="D166" s="22"/>
      <c r="E166" s="144"/>
      <c r="F166" s="145" t="e">
        <f>F164*F165</f>
        <v>#DIV/0!</v>
      </c>
      <c r="G166" s="145" t="e">
        <f>G164*G165</f>
        <v>#DIV/0!</v>
      </c>
      <c r="H166" s="145" t="e">
        <f>H164*H165</f>
        <v>#DIV/0!</v>
      </c>
      <c r="I166" s="146" t="e">
        <f>SUM(F166:H166)</f>
        <v>#DIV/0!</v>
      </c>
      <c r="J166" s="24"/>
      <c r="K166" s="22"/>
      <c r="L166" s="22"/>
      <c r="M166" s="22"/>
      <c r="N166" s="22"/>
      <c r="O166" s="132"/>
      <c r="P166" s="126"/>
      <c r="Q166" s="126"/>
    </row>
    <row r="167" spans="2:17" ht="14.4" thickBot="1" x14ac:dyDescent="0.3">
      <c r="C167" s="131"/>
      <c r="D167" s="22"/>
      <c r="E167" s="147"/>
      <c r="F167" s="147"/>
      <c r="G167" s="147"/>
      <c r="H167" s="147"/>
      <c r="I167" s="147"/>
      <c r="J167" s="22"/>
      <c r="K167" s="22"/>
      <c r="L167" s="22"/>
      <c r="M167" s="22"/>
      <c r="N167" s="22"/>
      <c r="O167" s="132"/>
      <c r="P167" s="126"/>
      <c r="Q167" s="126"/>
    </row>
    <row r="168" spans="2:17" ht="14.4" thickBot="1" x14ac:dyDescent="0.3">
      <c r="C168" s="131"/>
      <c r="D168" s="22"/>
      <c r="E168" s="148" t="s">
        <v>84</v>
      </c>
      <c r="F168" s="149" t="e">
        <f>VLOOKUP(1,Referenzwerte!A10:F461,2,0)</f>
        <v>#N/A</v>
      </c>
      <c r="G168" s="22"/>
      <c r="H168" s="148" t="s">
        <v>85</v>
      </c>
      <c r="I168" s="150" t="e">
        <f>VLOOKUP(1,Referenzwerte!A10:F461,6,0)</f>
        <v>#N/A</v>
      </c>
      <c r="J168" s="22"/>
      <c r="K168" s="22"/>
      <c r="L168" s="22"/>
      <c r="M168" s="22"/>
      <c r="N168" s="22"/>
      <c r="O168" s="132"/>
      <c r="P168" s="126"/>
      <c r="Q168" s="126"/>
    </row>
    <row r="169" spans="2:17" x14ac:dyDescent="0.25">
      <c r="C169" s="131"/>
      <c r="D169" s="22"/>
      <c r="E169" s="22"/>
      <c r="F169" s="22"/>
      <c r="G169" s="22"/>
      <c r="H169" s="22"/>
      <c r="I169" s="22"/>
      <c r="J169" s="22"/>
      <c r="K169" s="22"/>
      <c r="L169" s="22"/>
      <c r="M169" s="22"/>
      <c r="N169" s="22"/>
      <c r="O169" s="132"/>
      <c r="P169" s="126"/>
      <c r="Q169" s="126"/>
    </row>
    <row r="170" spans="2:17" ht="14.4" thickBot="1" x14ac:dyDescent="0.3">
      <c r="C170" s="124"/>
      <c r="D170" s="123"/>
      <c r="E170" s="123"/>
      <c r="F170" s="123"/>
      <c r="G170" s="123"/>
      <c r="H170" s="123"/>
      <c r="I170" s="123"/>
      <c r="J170" s="123"/>
      <c r="K170" s="123"/>
      <c r="L170" s="123"/>
      <c r="M170" s="123"/>
      <c r="N170" s="123"/>
      <c r="O170" s="125"/>
      <c r="P170" s="126"/>
      <c r="Q170" s="126"/>
    </row>
    <row r="171" spans="2:17" x14ac:dyDescent="0.25">
      <c r="C171" s="126"/>
      <c r="D171" s="126"/>
      <c r="E171" s="126"/>
      <c r="F171" s="126"/>
      <c r="G171" s="126"/>
      <c r="H171" s="126"/>
      <c r="I171" s="126"/>
      <c r="J171" s="126"/>
      <c r="K171" s="126"/>
      <c r="L171" s="126"/>
      <c r="M171" s="126"/>
      <c r="N171" s="126"/>
      <c r="O171" s="126"/>
      <c r="P171" s="126"/>
      <c r="Q171" s="126"/>
    </row>
    <row r="172" spans="2:17" ht="14.4" thickBot="1" x14ac:dyDescent="0.3"/>
    <row r="173" spans="2:17" ht="14.4" thickBot="1" x14ac:dyDescent="0.3">
      <c r="B173" s="89"/>
      <c r="C173" t="s">
        <v>17</v>
      </c>
      <c r="J173" t="s">
        <v>18</v>
      </c>
      <c r="K173" s="11"/>
      <c r="L173" s="191"/>
      <c r="M173" s="192"/>
      <c r="N173" s="192"/>
      <c r="O173" s="193"/>
    </row>
    <row r="174" spans="2:17" ht="14.4" thickBot="1" x14ac:dyDescent="0.3"/>
    <row r="175" spans="2:17" x14ac:dyDescent="0.25">
      <c r="J175" t="s">
        <v>19</v>
      </c>
      <c r="L175" s="178"/>
      <c r="M175" s="179"/>
      <c r="N175" s="179"/>
      <c r="O175" s="180"/>
    </row>
    <row r="176" spans="2:17" ht="14.4" thickBot="1" x14ac:dyDescent="0.3">
      <c r="L176" s="181"/>
      <c r="M176" s="182"/>
      <c r="N176" s="182"/>
      <c r="O176" s="183"/>
    </row>
  </sheetData>
  <sheetProtection formatCells="0" formatRows="0" insertRows="0" deleteRows="0"/>
  <mergeCells count="19">
    <mergeCell ref="E9:H9"/>
    <mergeCell ref="H12:O12"/>
    <mergeCell ref="H14:O14"/>
    <mergeCell ref="C151:O151"/>
    <mergeCell ref="L173:O173"/>
    <mergeCell ref="I19:O19"/>
    <mergeCell ref="B102:O102"/>
    <mergeCell ref="B112:O112"/>
    <mergeCell ref="B133:O133"/>
    <mergeCell ref="C150:Q150"/>
    <mergeCell ref="C152:Q152"/>
    <mergeCell ref="C153:Q153"/>
    <mergeCell ref="C154:Q154"/>
    <mergeCell ref="C143:Q146"/>
    <mergeCell ref="B71:L71"/>
    <mergeCell ref="B52:O52"/>
    <mergeCell ref="C100:E100"/>
    <mergeCell ref="L175:O176"/>
    <mergeCell ref="I100:P100"/>
  </mergeCells>
  <conditionalFormatting sqref="I165">
    <cfRule type="cellIs" dxfId="51" priority="1" stopIfTrue="1" operator="equal">
      <formula>1</formula>
    </cfRule>
  </conditionalFormatting>
  <pageMargins left="0.25" right="0.25" top="0.75" bottom="0.75" header="0.3" footer="0.3"/>
  <pageSetup paperSize="9" scale="39" orientation="landscape" r:id="rId1"/>
  <headerFooter>
    <oddHeader xml:space="preserve">&amp;CAnlage 2 </oddHeader>
  </headerFooter>
  <rowBreaks count="4" manualBreakCount="4">
    <brk id="49" max="17" man="1"/>
    <brk id="70" max="17" man="1"/>
    <brk id="101" max="17" man="1"/>
    <brk id="132" max="17" man="1"/>
  </rowBreaks>
  <customProperties>
    <customPr name="_pios_id" r:id="rId2"/>
  </customProperties>
  <tableParts count="7">
    <tablePart r:id="rId3"/>
    <tablePart r:id="rId4"/>
    <tablePart r:id="rId5"/>
    <tablePart r:id="rId6"/>
    <tablePart r:id="rId7"/>
    <tablePart r:id="rId8"/>
    <tablePart r:id="rId9"/>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4:H461"/>
  <sheetViews>
    <sheetView topLeftCell="A437" workbookViewId="0">
      <selection activeCell="A437" sqref="A437"/>
    </sheetView>
  </sheetViews>
  <sheetFormatPr baseColWidth="10" defaultRowHeight="13.8" x14ac:dyDescent="0.25"/>
  <sheetData>
    <row r="4" spans="1:8" x14ac:dyDescent="0.25">
      <c r="B4" s="2" t="s">
        <v>87</v>
      </c>
      <c r="G4" s="35"/>
    </row>
    <row r="5" spans="1:8" x14ac:dyDescent="0.25">
      <c r="G5" s="35"/>
      <c r="H5" s="153" t="s">
        <v>88</v>
      </c>
    </row>
    <row r="6" spans="1:8" x14ac:dyDescent="0.25">
      <c r="B6" s="203" t="s">
        <v>89</v>
      </c>
      <c r="C6" s="203" t="s">
        <v>90</v>
      </c>
      <c r="D6" s="203"/>
      <c r="E6" s="203"/>
      <c r="F6" s="205" t="s">
        <v>85</v>
      </c>
      <c r="G6" s="154"/>
      <c r="H6" s="147"/>
    </row>
    <row r="7" spans="1:8" ht="27.6" x14ac:dyDescent="0.25">
      <c r="B7" s="203"/>
      <c r="C7" s="203"/>
      <c r="D7" s="203"/>
      <c r="E7" s="203"/>
      <c r="F7" s="205"/>
      <c r="G7" s="154"/>
      <c r="H7" s="155" t="s">
        <v>91</v>
      </c>
    </row>
    <row r="8" spans="1:8" x14ac:dyDescent="0.25">
      <c r="B8" s="203"/>
      <c r="C8" s="203"/>
      <c r="D8" s="203"/>
      <c r="E8" s="203"/>
      <c r="F8" s="205"/>
      <c r="G8" s="154"/>
      <c r="H8" s="156">
        <v>6.5600000000000006E-2</v>
      </c>
    </row>
    <row r="9" spans="1:8" x14ac:dyDescent="0.25">
      <c r="B9" s="204"/>
      <c r="C9" s="159" t="s">
        <v>76</v>
      </c>
      <c r="D9" s="159" t="s">
        <v>92</v>
      </c>
      <c r="E9" s="159" t="s">
        <v>86</v>
      </c>
      <c r="F9" s="206"/>
      <c r="G9" s="154"/>
      <c r="H9" s="157">
        <v>52770.51</v>
      </c>
    </row>
    <row r="10" spans="1:8" x14ac:dyDescent="0.25">
      <c r="A10" t="e">
        <f>IF(AND('Anlage Personalaufstellung '!$I$166&gt;=Referenzwerte!C10,'Anlage Personalaufstellung '!$I$166&lt;=Referenzwerte!D10),1,0)</f>
        <v>#DIV/0!</v>
      </c>
      <c r="B10" s="160">
        <v>0</v>
      </c>
      <c r="C10" s="161">
        <v>0</v>
      </c>
      <c r="D10" s="161">
        <v>0</v>
      </c>
      <c r="E10" s="161">
        <v>0</v>
      </c>
      <c r="F10" s="163">
        <v>0</v>
      </c>
    </row>
    <row r="11" spans="1:8" x14ac:dyDescent="0.25">
      <c r="A11" t="e">
        <f>IF(AND('Anlage Personalaufstellung '!$I$166&gt;=Referenzwerte!C11,'Anlage Personalaufstellung '!$I$166&lt;=Referenzwerte!D11),1,0)</f>
        <v>#DIV/0!</v>
      </c>
      <c r="B11" s="160">
        <v>1</v>
      </c>
      <c r="C11" s="161">
        <v>0</v>
      </c>
      <c r="D11" s="161">
        <v>34999</v>
      </c>
      <c r="E11" s="161">
        <v>34999</v>
      </c>
      <c r="F11" s="162">
        <v>4.3507906215043218E-2</v>
      </c>
      <c r="H11" s="158">
        <f>H8/H9*E11</f>
        <v>4.3507906215043218E-2</v>
      </c>
    </row>
    <row r="12" spans="1:8" x14ac:dyDescent="0.25">
      <c r="A12" t="e">
        <f>IF(AND('Anlage Personalaufstellung '!$I$166&gt;=Referenzwerte!C12,'Anlage Personalaufstellung '!$I$166&lt;=Referenzwerte!D12),1,0)</f>
        <v>#DIV/0!</v>
      </c>
      <c r="B12" s="160">
        <v>2</v>
      </c>
      <c r="C12" s="161">
        <v>35000</v>
      </c>
      <c r="D12" s="161">
        <v>35099</v>
      </c>
      <c r="E12" s="161">
        <f>(C12+D12)/2</f>
        <v>35049.5</v>
      </c>
      <c r="F12" s="162">
        <v>4.3570683701938832E-2</v>
      </c>
      <c r="H12" s="158">
        <f>H11/E11*E12</f>
        <v>4.3570683701938832E-2</v>
      </c>
    </row>
    <row r="13" spans="1:8" x14ac:dyDescent="0.25">
      <c r="A13" t="e">
        <f>IF(AND('Anlage Personalaufstellung '!$I$166&gt;=Referenzwerte!C13,'Anlage Personalaufstellung '!$I$166&lt;=Referenzwerte!D13),1,0)</f>
        <v>#DIV/0!</v>
      </c>
      <c r="B13" s="160">
        <v>3</v>
      </c>
      <c r="C13" s="161">
        <v>35100</v>
      </c>
      <c r="D13" s="161">
        <v>35199</v>
      </c>
      <c r="E13" s="161">
        <f t="shared" ref="E13:E76" si="0">(C13+D13)/2</f>
        <v>35149.5</v>
      </c>
      <c r="F13" s="162">
        <v>4.3694995557177679E-2</v>
      </c>
      <c r="H13" s="158">
        <f t="shared" ref="H13:H76" si="1">H12/E12*E13</f>
        <v>4.3694995557177679E-2</v>
      </c>
    </row>
    <row r="14" spans="1:8" x14ac:dyDescent="0.25">
      <c r="A14" t="e">
        <f>IF(AND('Anlage Personalaufstellung '!$I$166&gt;=Referenzwerte!C14,'Anlage Personalaufstellung '!$I$166&lt;=Referenzwerte!D14),1,0)</f>
        <v>#DIV/0!</v>
      </c>
      <c r="B14" s="160">
        <v>4</v>
      </c>
      <c r="C14" s="161">
        <v>35200</v>
      </c>
      <c r="D14" s="161">
        <v>35299</v>
      </c>
      <c r="E14" s="161">
        <f t="shared" si="0"/>
        <v>35249.5</v>
      </c>
      <c r="F14" s="162">
        <v>4.3819307412416526E-2</v>
      </c>
      <c r="H14" s="158">
        <f t="shared" si="1"/>
        <v>4.3819307412416526E-2</v>
      </c>
    </row>
    <row r="15" spans="1:8" x14ac:dyDescent="0.25">
      <c r="A15" t="e">
        <f>IF(AND('Anlage Personalaufstellung '!$I$166&gt;=Referenzwerte!C15,'Anlage Personalaufstellung '!$I$166&lt;=Referenzwerte!D15),1,0)</f>
        <v>#DIV/0!</v>
      </c>
      <c r="B15" s="160">
        <v>5</v>
      </c>
      <c r="C15" s="161">
        <v>35300</v>
      </c>
      <c r="D15" s="161">
        <v>35399</v>
      </c>
      <c r="E15" s="161">
        <f t="shared" si="0"/>
        <v>35349.5</v>
      </c>
      <c r="F15" s="162">
        <v>4.3943619267655366E-2</v>
      </c>
      <c r="H15" s="158">
        <f t="shared" si="1"/>
        <v>4.3943619267655366E-2</v>
      </c>
    </row>
    <row r="16" spans="1:8" x14ac:dyDescent="0.25">
      <c r="A16" t="e">
        <f>IF(AND('Anlage Personalaufstellung '!$I$166&gt;=Referenzwerte!C16,'Anlage Personalaufstellung '!$I$166&lt;=Referenzwerte!D16),1,0)</f>
        <v>#DIV/0!</v>
      </c>
      <c r="B16" s="160">
        <v>6</v>
      </c>
      <c r="C16" s="161">
        <v>35400</v>
      </c>
      <c r="D16" s="161">
        <v>35499</v>
      </c>
      <c r="E16" s="161">
        <f t="shared" si="0"/>
        <v>35449.5</v>
      </c>
      <c r="F16" s="162">
        <v>4.4067931122894213E-2</v>
      </c>
      <c r="H16" s="158">
        <f t="shared" si="1"/>
        <v>4.4067931122894213E-2</v>
      </c>
    </row>
    <row r="17" spans="1:8" x14ac:dyDescent="0.25">
      <c r="A17" t="e">
        <f>IF(AND('Anlage Personalaufstellung '!$I$166&gt;=Referenzwerte!C17,'Anlage Personalaufstellung '!$I$166&lt;=Referenzwerte!D17),1,0)</f>
        <v>#DIV/0!</v>
      </c>
      <c r="B17" s="160">
        <v>7</v>
      </c>
      <c r="C17" s="161">
        <v>35500</v>
      </c>
      <c r="D17" s="161">
        <v>35599</v>
      </c>
      <c r="E17" s="161">
        <f t="shared" si="0"/>
        <v>35549.5</v>
      </c>
      <c r="F17" s="162">
        <v>4.419224297813306E-2</v>
      </c>
      <c r="H17" s="158">
        <f t="shared" si="1"/>
        <v>4.419224297813306E-2</v>
      </c>
    </row>
    <row r="18" spans="1:8" x14ac:dyDescent="0.25">
      <c r="A18" t="e">
        <f>IF(AND('Anlage Personalaufstellung '!$I$166&gt;=Referenzwerte!C18,'Anlage Personalaufstellung '!$I$166&lt;=Referenzwerte!D18),1,0)</f>
        <v>#DIV/0!</v>
      </c>
      <c r="B18" s="160">
        <v>8</v>
      </c>
      <c r="C18" s="161">
        <v>35600</v>
      </c>
      <c r="D18" s="161">
        <v>35699</v>
      </c>
      <c r="E18" s="161">
        <f t="shared" si="0"/>
        <v>35649.5</v>
      </c>
      <c r="F18" s="162">
        <v>4.43165548333719E-2</v>
      </c>
      <c r="H18" s="158">
        <f t="shared" si="1"/>
        <v>4.43165548333719E-2</v>
      </c>
    </row>
    <row r="19" spans="1:8" x14ac:dyDescent="0.25">
      <c r="A19" t="e">
        <f>IF(AND('Anlage Personalaufstellung '!$I$166&gt;=Referenzwerte!C19,'Anlage Personalaufstellung '!$I$166&lt;=Referenzwerte!D19),1,0)</f>
        <v>#DIV/0!</v>
      </c>
      <c r="B19" s="160">
        <v>9</v>
      </c>
      <c r="C19" s="161">
        <v>35700</v>
      </c>
      <c r="D19" s="161">
        <v>35799</v>
      </c>
      <c r="E19" s="161">
        <f t="shared" si="0"/>
        <v>35749.5</v>
      </c>
      <c r="F19" s="162">
        <v>4.4440866688610747E-2</v>
      </c>
      <c r="H19" s="158">
        <f t="shared" si="1"/>
        <v>4.4440866688610747E-2</v>
      </c>
    </row>
    <row r="20" spans="1:8" x14ac:dyDescent="0.25">
      <c r="A20" t="e">
        <f>IF(AND('Anlage Personalaufstellung '!$I$166&gt;=Referenzwerte!C20,'Anlage Personalaufstellung '!$I$166&lt;=Referenzwerte!D20),1,0)</f>
        <v>#DIV/0!</v>
      </c>
      <c r="B20" s="160">
        <v>10</v>
      </c>
      <c r="C20" s="161">
        <v>35800</v>
      </c>
      <c r="D20" s="161">
        <v>35899</v>
      </c>
      <c r="E20" s="161">
        <f t="shared" si="0"/>
        <v>35849.5</v>
      </c>
      <c r="F20" s="162">
        <v>4.4565178543849594E-2</v>
      </c>
      <c r="H20" s="158">
        <f t="shared" si="1"/>
        <v>4.4565178543849594E-2</v>
      </c>
    </row>
    <row r="21" spans="1:8" x14ac:dyDescent="0.25">
      <c r="A21" t="e">
        <f>IF(AND('Anlage Personalaufstellung '!$I$166&gt;=Referenzwerte!C21,'Anlage Personalaufstellung '!$I$166&lt;=Referenzwerte!D21),1,0)</f>
        <v>#DIV/0!</v>
      </c>
      <c r="B21" s="160">
        <v>11</v>
      </c>
      <c r="C21" s="161">
        <v>35900</v>
      </c>
      <c r="D21" s="161">
        <v>35999</v>
      </c>
      <c r="E21" s="161">
        <f t="shared" si="0"/>
        <v>35949.5</v>
      </c>
      <c r="F21" s="162">
        <v>4.4689490399088434E-2</v>
      </c>
      <c r="H21" s="158">
        <f t="shared" si="1"/>
        <v>4.4689490399088434E-2</v>
      </c>
    </row>
    <row r="22" spans="1:8" x14ac:dyDescent="0.25">
      <c r="A22" t="e">
        <f>IF(AND('Anlage Personalaufstellung '!$I$166&gt;=Referenzwerte!C22,'Anlage Personalaufstellung '!$I$166&lt;=Referenzwerte!D22),1,0)</f>
        <v>#DIV/0!</v>
      </c>
      <c r="B22" s="160">
        <v>12</v>
      </c>
      <c r="C22" s="161">
        <v>36000</v>
      </c>
      <c r="D22" s="161">
        <v>36099</v>
      </c>
      <c r="E22" s="161">
        <f t="shared" si="0"/>
        <v>36049.5</v>
      </c>
      <c r="F22" s="162">
        <v>4.4813802254327281E-2</v>
      </c>
      <c r="H22" s="158">
        <f t="shared" si="1"/>
        <v>4.4813802254327281E-2</v>
      </c>
    </row>
    <row r="23" spans="1:8" x14ac:dyDescent="0.25">
      <c r="A23" t="e">
        <f>IF(AND('Anlage Personalaufstellung '!$I$166&gt;=Referenzwerte!C23,'Anlage Personalaufstellung '!$I$166&lt;=Referenzwerte!D23),1,0)</f>
        <v>#DIV/0!</v>
      </c>
      <c r="B23" s="160">
        <v>13</v>
      </c>
      <c r="C23" s="161">
        <v>36100</v>
      </c>
      <c r="D23" s="161">
        <v>36199</v>
      </c>
      <c r="E23" s="161">
        <f t="shared" si="0"/>
        <v>36149.5</v>
      </c>
      <c r="F23" s="162">
        <v>4.4938114109566121E-2</v>
      </c>
      <c r="H23" s="158">
        <f t="shared" si="1"/>
        <v>4.4938114109566121E-2</v>
      </c>
    </row>
    <row r="24" spans="1:8" x14ac:dyDescent="0.25">
      <c r="A24" t="e">
        <f>IF(AND('Anlage Personalaufstellung '!$I$166&gt;=Referenzwerte!C24,'Anlage Personalaufstellung '!$I$166&lt;=Referenzwerte!D24),1,0)</f>
        <v>#DIV/0!</v>
      </c>
      <c r="B24" s="160">
        <v>14</v>
      </c>
      <c r="C24" s="161">
        <v>36200</v>
      </c>
      <c r="D24" s="161">
        <v>36299</v>
      </c>
      <c r="E24" s="161">
        <f t="shared" si="0"/>
        <v>36249.5</v>
      </c>
      <c r="F24" s="162">
        <v>4.5062425964804968E-2</v>
      </c>
      <c r="H24" s="158">
        <f t="shared" si="1"/>
        <v>4.5062425964804968E-2</v>
      </c>
    </row>
    <row r="25" spans="1:8" x14ac:dyDescent="0.25">
      <c r="A25" t="e">
        <f>IF(AND('Anlage Personalaufstellung '!$I$166&gt;=Referenzwerte!C25,'Anlage Personalaufstellung '!$I$166&lt;=Referenzwerte!D25),1,0)</f>
        <v>#DIV/0!</v>
      </c>
      <c r="B25" s="160">
        <v>15</v>
      </c>
      <c r="C25" s="161">
        <v>36300</v>
      </c>
      <c r="D25" s="161">
        <v>36399</v>
      </c>
      <c r="E25" s="161">
        <f t="shared" si="0"/>
        <v>36349.5</v>
      </c>
      <c r="F25" s="162">
        <v>4.5186737820043815E-2</v>
      </c>
      <c r="H25" s="158">
        <f t="shared" si="1"/>
        <v>4.5186737820043815E-2</v>
      </c>
    </row>
    <row r="26" spans="1:8" x14ac:dyDescent="0.25">
      <c r="A26" t="e">
        <f>IF(AND('Anlage Personalaufstellung '!$I$166&gt;=Referenzwerte!C26,'Anlage Personalaufstellung '!$I$166&lt;=Referenzwerte!D26),1,0)</f>
        <v>#DIV/0!</v>
      </c>
      <c r="B26" s="160">
        <v>16</v>
      </c>
      <c r="C26" s="161">
        <v>36400</v>
      </c>
      <c r="D26" s="161">
        <v>36499</v>
      </c>
      <c r="E26" s="161">
        <f t="shared" si="0"/>
        <v>36449.5</v>
      </c>
      <c r="F26" s="162">
        <v>4.5311049675282655E-2</v>
      </c>
      <c r="H26" s="158">
        <f t="shared" si="1"/>
        <v>4.5311049675282655E-2</v>
      </c>
    </row>
    <row r="27" spans="1:8" x14ac:dyDescent="0.25">
      <c r="A27" t="e">
        <f>IF(AND('Anlage Personalaufstellung '!$I$166&gt;=Referenzwerte!C27,'Anlage Personalaufstellung '!$I$166&lt;=Referenzwerte!D27),1,0)</f>
        <v>#DIV/0!</v>
      </c>
      <c r="B27" s="160">
        <v>17</v>
      </c>
      <c r="C27" s="161">
        <v>36500</v>
      </c>
      <c r="D27" s="161">
        <v>36599</v>
      </c>
      <c r="E27" s="161">
        <f t="shared" si="0"/>
        <v>36549.5</v>
      </c>
      <c r="F27" s="162">
        <v>4.5435361530521502E-2</v>
      </c>
      <c r="H27" s="158">
        <f t="shared" si="1"/>
        <v>4.5435361530521502E-2</v>
      </c>
    </row>
    <row r="28" spans="1:8" x14ac:dyDescent="0.25">
      <c r="A28" t="e">
        <f>IF(AND('Anlage Personalaufstellung '!$I$166&gt;=Referenzwerte!C28,'Anlage Personalaufstellung '!$I$166&lt;=Referenzwerte!D28),1,0)</f>
        <v>#DIV/0!</v>
      </c>
      <c r="B28" s="160">
        <v>18</v>
      </c>
      <c r="C28" s="161">
        <v>36600</v>
      </c>
      <c r="D28" s="161">
        <v>36699</v>
      </c>
      <c r="E28" s="161">
        <f t="shared" si="0"/>
        <v>36649.5</v>
      </c>
      <c r="F28" s="162">
        <v>4.5559673385760349E-2</v>
      </c>
      <c r="H28" s="158">
        <f t="shared" si="1"/>
        <v>4.5559673385760349E-2</v>
      </c>
    </row>
    <row r="29" spans="1:8" x14ac:dyDescent="0.25">
      <c r="A29" t="e">
        <f>IF(AND('Anlage Personalaufstellung '!$I$166&gt;=Referenzwerte!C29,'Anlage Personalaufstellung '!$I$166&lt;=Referenzwerte!D29),1,0)</f>
        <v>#DIV/0!</v>
      </c>
      <c r="B29" s="160">
        <v>19</v>
      </c>
      <c r="C29" s="161">
        <v>36700</v>
      </c>
      <c r="D29" s="161">
        <v>36799</v>
      </c>
      <c r="E29" s="161">
        <f t="shared" si="0"/>
        <v>36749.5</v>
      </c>
      <c r="F29" s="162">
        <v>4.5683985240999189E-2</v>
      </c>
      <c r="H29" s="158">
        <f t="shared" si="1"/>
        <v>4.5683985240999189E-2</v>
      </c>
    </row>
    <row r="30" spans="1:8" x14ac:dyDescent="0.25">
      <c r="A30" t="e">
        <f>IF(AND('Anlage Personalaufstellung '!$I$166&gt;=Referenzwerte!C30,'Anlage Personalaufstellung '!$I$166&lt;=Referenzwerte!D30),1,0)</f>
        <v>#DIV/0!</v>
      </c>
      <c r="B30" s="160">
        <v>20</v>
      </c>
      <c r="C30" s="161">
        <v>36800</v>
      </c>
      <c r="D30" s="161">
        <v>36899</v>
      </c>
      <c r="E30" s="161">
        <f t="shared" si="0"/>
        <v>36849.5</v>
      </c>
      <c r="F30" s="162">
        <v>4.5808297096238036E-2</v>
      </c>
      <c r="H30" s="158">
        <f t="shared" si="1"/>
        <v>4.5808297096238036E-2</v>
      </c>
    </row>
    <row r="31" spans="1:8" x14ac:dyDescent="0.25">
      <c r="A31" t="e">
        <f>IF(AND('Anlage Personalaufstellung '!$I$166&gt;=Referenzwerte!C31,'Anlage Personalaufstellung '!$I$166&lt;=Referenzwerte!D31),1,0)</f>
        <v>#DIV/0!</v>
      </c>
      <c r="B31" s="160">
        <v>21</v>
      </c>
      <c r="C31" s="161">
        <v>36900</v>
      </c>
      <c r="D31" s="161">
        <v>36999</v>
      </c>
      <c r="E31" s="161">
        <f t="shared" si="0"/>
        <v>36949.5</v>
      </c>
      <c r="F31" s="162">
        <v>4.5932608951476883E-2</v>
      </c>
      <c r="H31" s="158">
        <f t="shared" si="1"/>
        <v>4.5932608951476883E-2</v>
      </c>
    </row>
    <row r="32" spans="1:8" x14ac:dyDescent="0.25">
      <c r="A32" t="e">
        <f>IF(AND('Anlage Personalaufstellung '!$I$166&gt;=Referenzwerte!C32,'Anlage Personalaufstellung '!$I$166&lt;=Referenzwerte!D32),1,0)</f>
        <v>#DIV/0!</v>
      </c>
      <c r="B32" s="160">
        <v>22</v>
      </c>
      <c r="C32" s="161">
        <v>37000</v>
      </c>
      <c r="D32" s="161">
        <v>37099</v>
      </c>
      <c r="E32" s="161">
        <f t="shared" si="0"/>
        <v>37049.5</v>
      </c>
      <c r="F32" s="162">
        <v>4.6056920806715723E-2</v>
      </c>
      <c r="H32" s="158">
        <f t="shared" si="1"/>
        <v>4.6056920806715723E-2</v>
      </c>
    </row>
    <row r="33" spans="1:8" x14ac:dyDescent="0.25">
      <c r="A33" t="e">
        <f>IF(AND('Anlage Personalaufstellung '!$I$166&gt;=Referenzwerte!C33,'Anlage Personalaufstellung '!$I$166&lt;=Referenzwerte!D33),1,0)</f>
        <v>#DIV/0!</v>
      </c>
      <c r="B33" s="160">
        <v>23</v>
      </c>
      <c r="C33" s="161">
        <v>37100</v>
      </c>
      <c r="D33" s="161">
        <v>37199</v>
      </c>
      <c r="E33" s="161">
        <f t="shared" si="0"/>
        <v>37149.5</v>
      </c>
      <c r="F33" s="162">
        <v>4.618123266195457E-2</v>
      </c>
      <c r="H33" s="158">
        <f t="shared" si="1"/>
        <v>4.618123266195457E-2</v>
      </c>
    </row>
    <row r="34" spans="1:8" x14ac:dyDescent="0.25">
      <c r="A34" t="e">
        <f>IF(AND('Anlage Personalaufstellung '!$I$166&gt;=Referenzwerte!C34,'Anlage Personalaufstellung '!$I$166&lt;=Referenzwerte!D34),1,0)</f>
        <v>#DIV/0!</v>
      </c>
      <c r="B34" s="160">
        <v>24</v>
      </c>
      <c r="C34" s="161">
        <v>37200</v>
      </c>
      <c r="D34" s="161">
        <v>37299</v>
      </c>
      <c r="E34" s="161">
        <f t="shared" si="0"/>
        <v>37249.5</v>
      </c>
      <c r="F34" s="162">
        <v>4.6305544517193417E-2</v>
      </c>
      <c r="H34" s="158">
        <f t="shared" si="1"/>
        <v>4.6305544517193417E-2</v>
      </c>
    </row>
    <row r="35" spans="1:8" x14ac:dyDescent="0.25">
      <c r="A35" t="e">
        <f>IF(AND('Anlage Personalaufstellung '!$I$166&gt;=Referenzwerte!C35,'Anlage Personalaufstellung '!$I$166&lt;=Referenzwerte!D35),1,0)</f>
        <v>#DIV/0!</v>
      </c>
      <c r="B35" s="160">
        <v>25</v>
      </c>
      <c r="C35" s="161">
        <v>37300</v>
      </c>
      <c r="D35" s="161">
        <v>37399</v>
      </c>
      <c r="E35" s="161">
        <f t="shared" si="0"/>
        <v>37349.5</v>
      </c>
      <c r="F35" s="162">
        <v>4.6429856372432257E-2</v>
      </c>
      <c r="H35" s="158">
        <f t="shared" si="1"/>
        <v>4.6429856372432257E-2</v>
      </c>
    </row>
    <row r="36" spans="1:8" x14ac:dyDescent="0.25">
      <c r="A36" t="e">
        <f>IF(AND('Anlage Personalaufstellung '!$I$166&gt;=Referenzwerte!C36,'Anlage Personalaufstellung '!$I$166&lt;=Referenzwerte!D36),1,0)</f>
        <v>#DIV/0!</v>
      </c>
      <c r="B36" s="160">
        <v>26</v>
      </c>
      <c r="C36" s="161">
        <v>37400</v>
      </c>
      <c r="D36" s="161">
        <v>37499</v>
      </c>
      <c r="E36" s="161">
        <f t="shared" si="0"/>
        <v>37449.5</v>
      </c>
      <c r="F36" s="162">
        <v>4.6554168227671104E-2</v>
      </c>
      <c r="H36" s="158">
        <f t="shared" si="1"/>
        <v>4.6554168227671104E-2</v>
      </c>
    </row>
    <row r="37" spans="1:8" x14ac:dyDescent="0.25">
      <c r="A37" t="e">
        <f>IF(AND('Anlage Personalaufstellung '!$I$166&gt;=Referenzwerte!C37,'Anlage Personalaufstellung '!$I$166&lt;=Referenzwerte!D37),1,0)</f>
        <v>#DIV/0!</v>
      </c>
      <c r="B37" s="160">
        <v>27</v>
      </c>
      <c r="C37" s="161">
        <v>37500</v>
      </c>
      <c r="D37" s="161">
        <v>37599</v>
      </c>
      <c r="E37" s="161">
        <f t="shared" si="0"/>
        <v>37549.5</v>
      </c>
      <c r="F37" s="162">
        <v>4.6678480082909951E-2</v>
      </c>
      <c r="H37" s="158">
        <f t="shared" si="1"/>
        <v>4.6678480082909951E-2</v>
      </c>
    </row>
    <row r="38" spans="1:8" x14ac:dyDescent="0.25">
      <c r="A38" t="e">
        <f>IF(AND('Anlage Personalaufstellung '!$I$166&gt;=Referenzwerte!C38,'Anlage Personalaufstellung '!$I$166&lt;=Referenzwerte!D38),1,0)</f>
        <v>#DIV/0!</v>
      </c>
      <c r="B38" s="160">
        <v>28</v>
      </c>
      <c r="C38" s="161">
        <v>37600</v>
      </c>
      <c r="D38" s="161">
        <v>37699</v>
      </c>
      <c r="E38" s="161">
        <f t="shared" si="0"/>
        <v>37649.5</v>
      </c>
      <c r="F38" s="162">
        <v>4.6802791938148791E-2</v>
      </c>
      <c r="H38" s="158">
        <f t="shared" si="1"/>
        <v>4.6802791938148791E-2</v>
      </c>
    </row>
    <row r="39" spans="1:8" x14ac:dyDescent="0.25">
      <c r="A39" t="e">
        <f>IF(AND('Anlage Personalaufstellung '!$I$166&gt;=Referenzwerte!C39,'Anlage Personalaufstellung '!$I$166&lt;=Referenzwerte!D39),1,0)</f>
        <v>#DIV/0!</v>
      </c>
      <c r="B39" s="160">
        <v>29</v>
      </c>
      <c r="C39" s="161">
        <v>37700</v>
      </c>
      <c r="D39" s="161">
        <v>37799</v>
      </c>
      <c r="E39" s="161">
        <f t="shared" si="0"/>
        <v>37749.5</v>
      </c>
      <c r="F39" s="162">
        <v>4.6927103793387638E-2</v>
      </c>
      <c r="H39" s="158">
        <f t="shared" si="1"/>
        <v>4.6927103793387638E-2</v>
      </c>
    </row>
    <row r="40" spans="1:8" x14ac:dyDescent="0.25">
      <c r="A40" t="e">
        <f>IF(AND('Anlage Personalaufstellung '!$I$166&gt;=Referenzwerte!C40,'Anlage Personalaufstellung '!$I$166&lt;=Referenzwerte!D40),1,0)</f>
        <v>#DIV/0!</v>
      </c>
      <c r="B40" s="160">
        <v>30</v>
      </c>
      <c r="C40" s="161">
        <v>37800</v>
      </c>
      <c r="D40" s="161">
        <v>37899</v>
      </c>
      <c r="E40" s="161">
        <f t="shared" si="0"/>
        <v>37849.5</v>
      </c>
      <c r="F40" s="162">
        <v>4.7051415648626485E-2</v>
      </c>
      <c r="H40" s="158">
        <f t="shared" si="1"/>
        <v>4.7051415648626485E-2</v>
      </c>
    </row>
    <row r="41" spans="1:8" x14ac:dyDescent="0.25">
      <c r="A41" t="e">
        <f>IF(AND('Anlage Personalaufstellung '!$I$166&gt;=Referenzwerte!C41,'Anlage Personalaufstellung '!$I$166&lt;=Referenzwerte!D41),1,0)</f>
        <v>#DIV/0!</v>
      </c>
      <c r="B41" s="160">
        <v>31</v>
      </c>
      <c r="C41" s="161">
        <v>37900</v>
      </c>
      <c r="D41" s="161">
        <v>37999</v>
      </c>
      <c r="E41" s="161">
        <f t="shared" si="0"/>
        <v>37949.5</v>
      </c>
      <c r="F41" s="162">
        <v>4.7175727503865325E-2</v>
      </c>
      <c r="H41" s="158">
        <f t="shared" si="1"/>
        <v>4.7175727503865325E-2</v>
      </c>
    </row>
    <row r="42" spans="1:8" x14ac:dyDescent="0.25">
      <c r="A42" t="e">
        <f>IF(AND('Anlage Personalaufstellung '!$I$166&gt;=Referenzwerte!C42,'Anlage Personalaufstellung '!$I$166&lt;=Referenzwerte!D42),1,0)</f>
        <v>#DIV/0!</v>
      </c>
      <c r="B42" s="160">
        <v>32</v>
      </c>
      <c r="C42" s="161">
        <v>38000</v>
      </c>
      <c r="D42" s="161">
        <v>38099</v>
      </c>
      <c r="E42" s="161">
        <f t="shared" si="0"/>
        <v>38049.5</v>
      </c>
      <c r="F42" s="162">
        <v>4.7300039359104172E-2</v>
      </c>
      <c r="H42" s="158">
        <f t="shared" si="1"/>
        <v>4.7300039359104172E-2</v>
      </c>
    </row>
    <row r="43" spans="1:8" x14ac:dyDescent="0.25">
      <c r="A43" t="e">
        <f>IF(AND('Anlage Personalaufstellung '!$I$166&gt;=Referenzwerte!C43,'Anlage Personalaufstellung '!$I$166&lt;=Referenzwerte!D43),1,0)</f>
        <v>#DIV/0!</v>
      </c>
      <c r="B43" s="160">
        <v>33</v>
      </c>
      <c r="C43" s="161">
        <v>38100</v>
      </c>
      <c r="D43" s="161">
        <v>38199</v>
      </c>
      <c r="E43" s="161">
        <f t="shared" si="0"/>
        <v>38149.5</v>
      </c>
      <c r="F43" s="162">
        <v>4.7424351214343019E-2</v>
      </c>
      <c r="H43" s="158">
        <f t="shared" si="1"/>
        <v>4.7424351214343019E-2</v>
      </c>
    </row>
    <row r="44" spans="1:8" x14ac:dyDescent="0.25">
      <c r="A44" t="e">
        <f>IF(AND('Anlage Personalaufstellung '!$I$166&gt;=Referenzwerte!C44,'Anlage Personalaufstellung '!$I$166&lt;=Referenzwerte!D44),1,0)</f>
        <v>#DIV/0!</v>
      </c>
      <c r="B44" s="160">
        <v>34</v>
      </c>
      <c r="C44" s="161">
        <v>38200</v>
      </c>
      <c r="D44" s="161">
        <v>38299</v>
      </c>
      <c r="E44" s="161">
        <f t="shared" si="0"/>
        <v>38249.5</v>
      </c>
      <c r="F44" s="162">
        <v>4.7548663069581859E-2</v>
      </c>
      <c r="H44" s="158">
        <f t="shared" si="1"/>
        <v>4.7548663069581859E-2</v>
      </c>
    </row>
    <row r="45" spans="1:8" x14ac:dyDescent="0.25">
      <c r="A45" t="e">
        <f>IF(AND('Anlage Personalaufstellung '!$I$166&gt;=Referenzwerte!C45,'Anlage Personalaufstellung '!$I$166&lt;=Referenzwerte!D45),1,0)</f>
        <v>#DIV/0!</v>
      </c>
      <c r="B45" s="160">
        <v>35</v>
      </c>
      <c r="C45" s="161">
        <v>38300</v>
      </c>
      <c r="D45" s="161">
        <v>38399</v>
      </c>
      <c r="E45" s="161">
        <f t="shared" si="0"/>
        <v>38349.5</v>
      </c>
      <c r="F45" s="162">
        <v>4.7672974924820706E-2</v>
      </c>
      <c r="H45" s="158">
        <f t="shared" si="1"/>
        <v>4.7672974924820706E-2</v>
      </c>
    </row>
    <row r="46" spans="1:8" x14ac:dyDescent="0.25">
      <c r="A46" t="e">
        <f>IF(AND('Anlage Personalaufstellung '!$I$166&gt;=Referenzwerte!C46,'Anlage Personalaufstellung '!$I$166&lt;=Referenzwerte!D46),1,0)</f>
        <v>#DIV/0!</v>
      </c>
      <c r="B46" s="160">
        <v>36</v>
      </c>
      <c r="C46" s="161">
        <v>38400</v>
      </c>
      <c r="D46" s="161">
        <v>38499</v>
      </c>
      <c r="E46" s="161">
        <f t="shared" si="0"/>
        <v>38449.5</v>
      </c>
      <c r="F46" s="162">
        <v>4.7797286780059553E-2</v>
      </c>
      <c r="H46" s="158">
        <f t="shared" si="1"/>
        <v>4.7797286780059553E-2</v>
      </c>
    </row>
    <row r="47" spans="1:8" x14ac:dyDescent="0.25">
      <c r="A47" t="e">
        <f>IF(AND('Anlage Personalaufstellung '!$I$166&gt;=Referenzwerte!C47,'Anlage Personalaufstellung '!$I$166&lt;=Referenzwerte!D47),1,0)</f>
        <v>#DIV/0!</v>
      </c>
      <c r="B47" s="160">
        <v>37</v>
      </c>
      <c r="C47" s="161">
        <v>38500</v>
      </c>
      <c r="D47" s="161">
        <v>38599</v>
      </c>
      <c r="E47" s="161">
        <f t="shared" si="0"/>
        <v>38549.5</v>
      </c>
      <c r="F47" s="162">
        <v>4.7921598635298393E-2</v>
      </c>
      <c r="H47" s="158">
        <f t="shared" si="1"/>
        <v>4.7921598635298393E-2</v>
      </c>
    </row>
    <row r="48" spans="1:8" x14ac:dyDescent="0.25">
      <c r="A48" t="e">
        <f>IF(AND('Anlage Personalaufstellung '!$I$166&gt;=Referenzwerte!C48,'Anlage Personalaufstellung '!$I$166&lt;=Referenzwerte!D48),1,0)</f>
        <v>#DIV/0!</v>
      </c>
      <c r="B48" s="160">
        <v>38</v>
      </c>
      <c r="C48" s="161">
        <v>38600</v>
      </c>
      <c r="D48" s="161">
        <v>38699</v>
      </c>
      <c r="E48" s="161">
        <f t="shared" si="0"/>
        <v>38649.5</v>
      </c>
      <c r="F48" s="162">
        <v>4.804591049053724E-2</v>
      </c>
      <c r="H48" s="158">
        <f t="shared" si="1"/>
        <v>4.804591049053724E-2</v>
      </c>
    </row>
    <row r="49" spans="1:8" x14ac:dyDescent="0.25">
      <c r="A49" t="e">
        <f>IF(AND('Anlage Personalaufstellung '!$I$166&gt;=Referenzwerte!C49,'Anlage Personalaufstellung '!$I$166&lt;=Referenzwerte!D49),1,0)</f>
        <v>#DIV/0!</v>
      </c>
      <c r="B49" s="160">
        <v>39</v>
      </c>
      <c r="C49" s="161">
        <v>38700</v>
      </c>
      <c r="D49" s="161">
        <v>38799</v>
      </c>
      <c r="E49" s="161">
        <f t="shared" si="0"/>
        <v>38749.5</v>
      </c>
      <c r="F49" s="162">
        <v>4.8170222345776087E-2</v>
      </c>
      <c r="H49" s="158">
        <f t="shared" si="1"/>
        <v>4.8170222345776087E-2</v>
      </c>
    </row>
    <row r="50" spans="1:8" x14ac:dyDescent="0.25">
      <c r="A50" t="e">
        <f>IF(AND('Anlage Personalaufstellung '!$I$166&gt;=Referenzwerte!C50,'Anlage Personalaufstellung '!$I$166&lt;=Referenzwerte!D50),1,0)</f>
        <v>#DIV/0!</v>
      </c>
      <c r="B50" s="160">
        <v>40</v>
      </c>
      <c r="C50" s="161">
        <v>38800</v>
      </c>
      <c r="D50" s="161">
        <v>38899</v>
      </c>
      <c r="E50" s="161">
        <f t="shared" si="0"/>
        <v>38849.5</v>
      </c>
      <c r="F50" s="162">
        <v>4.8294534201014927E-2</v>
      </c>
      <c r="H50" s="158">
        <f t="shared" si="1"/>
        <v>4.8294534201014927E-2</v>
      </c>
    </row>
    <row r="51" spans="1:8" x14ac:dyDescent="0.25">
      <c r="A51" t="e">
        <f>IF(AND('Anlage Personalaufstellung '!$I$166&gt;=Referenzwerte!C51,'Anlage Personalaufstellung '!$I$166&lt;=Referenzwerte!D51),1,0)</f>
        <v>#DIV/0!</v>
      </c>
      <c r="B51" s="160">
        <v>41</v>
      </c>
      <c r="C51" s="161">
        <v>38900</v>
      </c>
      <c r="D51" s="161">
        <v>38999</v>
      </c>
      <c r="E51" s="161">
        <f t="shared" si="0"/>
        <v>38949.5</v>
      </c>
      <c r="F51" s="162">
        <v>4.8418846056253774E-2</v>
      </c>
      <c r="H51" s="158">
        <f t="shared" si="1"/>
        <v>4.8418846056253774E-2</v>
      </c>
    </row>
    <row r="52" spans="1:8" x14ac:dyDescent="0.25">
      <c r="A52" t="e">
        <f>IF(AND('Anlage Personalaufstellung '!$I$166&gt;=Referenzwerte!C52,'Anlage Personalaufstellung '!$I$166&lt;=Referenzwerte!D52),1,0)</f>
        <v>#DIV/0!</v>
      </c>
      <c r="B52" s="160">
        <v>42</v>
      </c>
      <c r="C52" s="161">
        <v>39000</v>
      </c>
      <c r="D52" s="161">
        <v>39099</v>
      </c>
      <c r="E52" s="161">
        <f t="shared" si="0"/>
        <v>39049.5</v>
      </c>
      <c r="F52" s="162">
        <v>4.8543157911492621E-2</v>
      </c>
      <c r="H52" s="158">
        <f t="shared" si="1"/>
        <v>4.8543157911492621E-2</v>
      </c>
    </row>
    <row r="53" spans="1:8" x14ac:dyDescent="0.25">
      <c r="A53" t="e">
        <f>IF(AND('Anlage Personalaufstellung '!$I$166&gt;=Referenzwerte!C53,'Anlage Personalaufstellung '!$I$166&lt;=Referenzwerte!D53),1,0)</f>
        <v>#DIV/0!</v>
      </c>
      <c r="B53" s="160">
        <v>43</v>
      </c>
      <c r="C53" s="161">
        <v>39100</v>
      </c>
      <c r="D53" s="161">
        <v>39199</v>
      </c>
      <c r="E53" s="161">
        <f t="shared" si="0"/>
        <v>39149.5</v>
      </c>
      <c r="F53" s="162">
        <v>4.8667469766731461E-2</v>
      </c>
      <c r="H53" s="158">
        <f t="shared" si="1"/>
        <v>4.8667469766731461E-2</v>
      </c>
    </row>
    <row r="54" spans="1:8" x14ac:dyDescent="0.25">
      <c r="A54" t="e">
        <f>IF(AND('Anlage Personalaufstellung '!$I$166&gt;=Referenzwerte!C54,'Anlage Personalaufstellung '!$I$166&lt;=Referenzwerte!D54),1,0)</f>
        <v>#DIV/0!</v>
      </c>
      <c r="B54" s="160">
        <v>44</v>
      </c>
      <c r="C54" s="161">
        <v>39200</v>
      </c>
      <c r="D54" s="161">
        <v>39299</v>
      </c>
      <c r="E54" s="161">
        <f t="shared" si="0"/>
        <v>39249.5</v>
      </c>
      <c r="F54" s="162">
        <v>4.8791781621970308E-2</v>
      </c>
      <c r="H54" s="158">
        <f t="shared" si="1"/>
        <v>4.8791781621970308E-2</v>
      </c>
    </row>
    <row r="55" spans="1:8" x14ac:dyDescent="0.25">
      <c r="A55" t="e">
        <f>IF(AND('Anlage Personalaufstellung '!$I$166&gt;=Referenzwerte!C55,'Anlage Personalaufstellung '!$I$166&lt;=Referenzwerte!D55),1,0)</f>
        <v>#DIV/0!</v>
      </c>
      <c r="B55" s="160">
        <v>45</v>
      </c>
      <c r="C55" s="161">
        <v>39300</v>
      </c>
      <c r="D55" s="161">
        <v>39399</v>
      </c>
      <c r="E55" s="161">
        <f t="shared" si="0"/>
        <v>39349.5</v>
      </c>
      <c r="F55" s="162">
        <v>4.8916093477209148E-2</v>
      </c>
      <c r="H55" s="158">
        <f t="shared" si="1"/>
        <v>4.8916093477209148E-2</v>
      </c>
    </row>
    <row r="56" spans="1:8" x14ac:dyDescent="0.25">
      <c r="A56" t="e">
        <f>IF(AND('Anlage Personalaufstellung '!$I$166&gt;=Referenzwerte!C56,'Anlage Personalaufstellung '!$I$166&lt;=Referenzwerte!D56),1,0)</f>
        <v>#DIV/0!</v>
      </c>
      <c r="B56" s="160">
        <v>46</v>
      </c>
      <c r="C56" s="161">
        <v>39400</v>
      </c>
      <c r="D56" s="161">
        <v>39499</v>
      </c>
      <c r="E56" s="161">
        <f t="shared" si="0"/>
        <v>39449.5</v>
      </c>
      <c r="F56" s="162">
        <v>4.9040405332447995E-2</v>
      </c>
      <c r="H56" s="158">
        <f t="shared" si="1"/>
        <v>4.9040405332447995E-2</v>
      </c>
    </row>
    <row r="57" spans="1:8" x14ac:dyDescent="0.25">
      <c r="A57" t="e">
        <f>IF(AND('Anlage Personalaufstellung '!$I$166&gt;=Referenzwerte!C57,'Anlage Personalaufstellung '!$I$166&lt;=Referenzwerte!D57),1,0)</f>
        <v>#DIV/0!</v>
      </c>
      <c r="B57" s="160">
        <v>47</v>
      </c>
      <c r="C57" s="161">
        <v>39500</v>
      </c>
      <c r="D57" s="161">
        <v>39599</v>
      </c>
      <c r="E57" s="161">
        <f t="shared" si="0"/>
        <v>39549.5</v>
      </c>
      <c r="F57" s="162">
        <v>4.9164717187686842E-2</v>
      </c>
      <c r="H57" s="158">
        <f t="shared" si="1"/>
        <v>4.9164717187686842E-2</v>
      </c>
    </row>
    <row r="58" spans="1:8" x14ac:dyDescent="0.25">
      <c r="A58" t="e">
        <f>IF(AND('Anlage Personalaufstellung '!$I$166&gt;=Referenzwerte!C58,'Anlage Personalaufstellung '!$I$166&lt;=Referenzwerte!D58),1,0)</f>
        <v>#DIV/0!</v>
      </c>
      <c r="B58" s="160">
        <v>48</v>
      </c>
      <c r="C58" s="161">
        <v>39600</v>
      </c>
      <c r="D58" s="161">
        <v>39699</v>
      </c>
      <c r="E58" s="161">
        <f t="shared" si="0"/>
        <v>39649.5</v>
      </c>
      <c r="F58" s="162">
        <v>4.9289029042925682E-2</v>
      </c>
      <c r="H58" s="158">
        <f t="shared" si="1"/>
        <v>4.9289029042925682E-2</v>
      </c>
    </row>
    <row r="59" spans="1:8" x14ac:dyDescent="0.25">
      <c r="A59" t="e">
        <f>IF(AND('Anlage Personalaufstellung '!$I$166&gt;=Referenzwerte!C59,'Anlage Personalaufstellung '!$I$166&lt;=Referenzwerte!D59),1,0)</f>
        <v>#DIV/0!</v>
      </c>
      <c r="B59" s="160">
        <v>49</v>
      </c>
      <c r="C59" s="161">
        <v>39700</v>
      </c>
      <c r="D59" s="161">
        <v>39799</v>
      </c>
      <c r="E59" s="161">
        <f t="shared" si="0"/>
        <v>39749.5</v>
      </c>
      <c r="F59" s="162">
        <v>4.9413340898164529E-2</v>
      </c>
      <c r="H59" s="158">
        <f t="shared" si="1"/>
        <v>4.9413340898164529E-2</v>
      </c>
    </row>
    <row r="60" spans="1:8" x14ac:dyDescent="0.25">
      <c r="A60" t="e">
        <f>IF(AND('Anlage Personalaufstellung '!$I$166&gt;=Referenzwerte!C60,'Anlage Personalaufstellung '!$I$166&lt;=Referenzwerte!D60),1,0)</f>
        <v>#DIV/0!</v>
      </c>
      <c r="B60" s="160">
        <v>50</v>
      </c>
      <c r="C60" s="161">
        <v>39800</v>
      </c>
      <c r="D60" s="161">
        <v>39899</v>
      </c>
      <c r="E60" s="161">
        <f t="shared" si="0"/>
        <v>39849.5</v>
      </c>
      <c r="F60" s="162">
        <v>4.9537652753403376E-2</v>
      </c>
      <c r="H60" s="158">
        <f t="shared" si="1"/>
        <v>4.9537652753403376E-2</v>
      </c>
    </row>
    <row r="61" spans="1:8" x14ac:dyDescent="0.25">
      <c r="A61" t="e">
        <f>IF(AND('Anlage Personalaufstellung '!$I$166&gt;=Referenzwerte!C61,'Anlage Personalaufstellung '!$I$166&lt;=Referenzwerte!D61),1,0)</f>
        <v>#DIV/0!</v>
      </c>
      <c r="B61" s="160">
        <v>51</v>
      </c>
      <c r="C61" s="161">
        <v>39900</v>
      </c>
      <c r="D61" s="161">
        <v>39999</v>
      </c>
      <c r="E61" s="161">
        <f t="shared" si="0"/>
        <v>39949.5</v>
      </c>
      <c r="F61" s="162">
        <v>4.9661964608642216E-2</v>
      </c>
      <c r="H61" s="158">
        <f t="shared" si="1"/>
        <v>4.9661964608642216E-2</v>
      </c>
    </row>
    <row r="62" spans="1:8" x14ac:dyDescent="0.25">
      <c r="A62" t="e">
        <f>IF(AND('Anlage Personalaufstellung '!$I$166&gt;=Referenzwerte!C62,'Anlage Personalaufstellung '!$I$166&lt;=Referenzwerte!D62),1,0)</f>
        <v>#DIV/0!</v>
      </c>
      <c r="B62" s="160">
        <v>52</v>
      </c>
      <c r="C62" s="161">
        <v>40000</v>
      </c>
      <c r="D62" s="161">
        <v>40099</v>
      </c>
      <c r="E62" s="161">
        <f t="shared" si="0"/>
        <v>40049.5</v>
      </c>
      <c r="F62" s="162">
        <v>4.9786276463881063E-2</v>
      </c>
      <c r="H62" s="158">
        <f t="shared" si="1"/>
        <v>4.9786276463881063E-2</v>
      </c>
    </row>
    <row r="63" spans="1:8" x14ac:dyDescent="0.25">
      <c r="A63" t="e">
        <f>IF(AND('Anlage Personalaufstellung '!$I$166&gt;=Referenzwerte!C63,'Anlage Personalaufstellung '!$I$166&lt;=Referenzwerte!D63),1,0)</f>
        <v>#DIV/0!</v>
      </c>
      <c r="B63" s="160">
        <v>53</v>
      </c>
      <c r="C63" s="161">
        <v>40100</v>
      </c>
      <c r="D63" s="161">
        <v>40199</v>
      </c>
      <c r="E63" s="161">
        <f t="shared" si="0"/>
        <v>40149.5</v>
      </c>
      <c r="F63" s="162">
        <v>4.991058831911991E-2</v>
      </c>
      <c r="H63" s="158">
        <f t="shared" si="1"/>
        <v>4.991058831911991E-2</v>
      </c>
    </row>
    <row r="64" spans="1:8" x14ac:dyDescent="0.25">
      <c r="A64" t="e">
        <f>IF(AND('Anlage Personalaufstellung '!$I$166&gt;=Referenzwerte!C64,'Anlage Personalaufstellung '!$I$166&lt;=Referenzwerte!D64),1,0)</f>
        <v>#DIV/0!</v>
      </c>
      <c r="B64" s="160">
        <v>54</v>
      </c>
      <c r="C64" s="161">
        <v>40200</v>
      </c>
      <c r="D64" s="161">
        <v>40299</v>
      </c>
      <c r="E64" s="161">
        <f t="shared" si="0"/>
        <v>40249.5</v>
      </c>
      <c r="F64" s="162">
        <v>5.003490017435875E-2</v>
      </c>
      <c r="H64" s="158">
        <f t="shared" si="1"/>
        <v>5.003490017435875E-2</v>
      </c>
    </row>
    <row r="65" spans="1:8" x14ac:dyDescent="0.25">
      <c r="A65" t="e">
        <f>IF(AND('Anlage Personalaufstellung '!$I$166&gt;=Referenzwerte!C65,'Anlage Personalaufstellung '!$I$166&lt;=Referenzwerte!D65),1,0)</f>
        <v>#DIV/0!</v>
      </c>
      <c r="B65" s="160">
        <v>55</v>
      </c>
      <c r="C65" s="161">
        <v>40300</v>
      </c>
      <c r="D65" s="161">
        <v>40399</v>
      </c>
      <c r="E65" s="161">
        <f t="shared" si="0"/>
        <v>40349.5</v>
      </c>
      <c r="F65" s="162">
        <v>5.0159212029597597E-2</v>
      </c>
      <c r="H65" s="158">
        <f t="shared" si="1"/>
        <v>5.0159212029597597E-2</v>
      </c>
    </row>
    <row r="66" spans="1:8" x14ac:dyDescent="0.25">
      <c r="A66" t="e">
        <f>IF(AND('Anlage Personalaufstellung '!$I$166&gt;=Referenzwerte!C66,'Anlage Personalaufstellung '!$I$166&lt;=Referenzwerte!D66),1,0)</f>
        <v>#DIV/0!</v>
      </c>
      <c r="B66" s="160">
        <v>56</v>
      </c>
      <c r="C66" s="161">
        <v>40400</v>
      </c>
      <c r="D66" s="161">
        <v>40499</v>
      </c>
      <c r="E66" s="161">
        <f t="shared" si="0"/>
        <v>40449.5</v>
      </c>
      <c r="F66" s="162">
        <v>5.0283523884836444E-2</v>
      </c>
      <c r="H66" s="158">
        <f t="shared" si="1"/>
        <v>5.0283523884836444E-2</v>
      </c>
    </row>
    <row r="67" spans="1:8" x14ac:dyDescent="0.25">
      <c r="A67" t="e">
        <f>IF(AND('Anlage Personalaufstellung '!$I$166&gt;=Referenzwerte!C67,'Anlage Personalaufstellung '!$I$166&lt;=Referenzwerte!D67),1,0)</f>
        <v>#DIV/0!</v>
      </c>
      <c r="B67" s="160">
        <v>57</v>
      </c>
      <c r="C67" s="161">
        <v>40500</v>
      </c>
      <c r="D67" s="161">
        <v>40599</v>
      </c>
      <c r="E67" s="161">
        <f t="shared" si="0"/>
        <v>40549.5</v>
      </c>
      <c r="F67" s="162">
        <v>5.0407835740075284E-2</v>
      </c>
      <c r="H67" s="158">
        <f t="shared" si="1"/>
        <v>5.0407835740075284E-2</v>
      </c>
    </row>
    <row r="68" spans="1:8" x14ac:dyDescent="0.25">
      <c r="A68" t="e">
        <f>IF(AND('Anlage Personalaufstellung '!$I$166&gt;=Referenzwerte!C68,'Anlage Personalaufstellung '!$I$166&lt;=Referenzwerte!D68),1,0)</f>
        <v>#DIV/0!</v>
      </c>
      <c r="B68" s="160">
        <v>58</v>
      </c>
      <c r="C68" s="161">
        <v>40600</v>
      </c>
      <c r="D68" s="161">
        <v>40699</v>
      </c>
      <c r="E68" s="161">
        <f t="shared" si="0"/>
        <v>40649.5</v>
      </c>
      <c r="F68" s="162">
        <v>5.0532147595314131E-2</v>
      </c>
      <c r="H68" s="158">
        <f t="shared" si="1"/>
        <v>5.0532147595314131E-2</v>
      </c>
    </row>
    <row r="69" spans="1:8" x14ac:dyDescent="0.25">
      <c r="A69" t="e">
        <f>IF(AND('Anlage Personalaufstellung '!$I$166&gt;=Referenzwerte!C69,'Anlage Personalaufstellung '!$I$166&lt;=Referenzwerte!D69),1,0)</f>
        <v>#DIV/0!</v>
      </c>
      <c r="B69" s="160">
        <v>59</v>
      </c>
      <c r="C69" s="161">
        <v>40700</v>
      </c>
      <c r="D69" s="161">
        <v>40799</v>
      </c>
      <c r="E69" s="161">
        <f t="shared" si="0"/>
        <v>40749.5</v>
      </c>
      <c r="F69" s="162">
        <v>5.0656459450552978E-2</v>
      </c>
      <c r="H69" s="158">
        <f t="shared" si="1"/>
        <v>5.0656459450552978E-2</v>
      </c>
    </row>
    <row r="70" spans="1:8" x14ac:dyDescent="0.25">
      <c r="A70" t="e">
        <f>IF(AND('Anlage Personalaufstellung '!$I$166&gt;=Referenzwerte!C70,'Anlage Personalaufstellung '!$I$166&lt;=Referenzwerte!D70),1,0)</f>
        <v>#DIV/0!</v>
      </c>
      <c r="B70" s="160">
        <v>60</v>
      </c>
      <c r="C70" s="161">
        <v>40800</v>
      </c>
      <c r="D70" s="161">
        <v>40899</v>
      </c>
      <c r="E70" s="161">
        <f t="shared" si="0"/>
        <v>40849.5</v>
      </c>
      <c r="F70" s="162">
        <v>5.0780771305791818E-2</v>
      </c>
      <c r="H70" s="158">
        <f t="shared" si="1"/>
        <v>5.0780771305791818E-2</v>
      </c>
    </row>
    <row r="71" spans="1:8" x14ac:dyDescent="0.25">
      <c r="A71" t="e">
        <f>IF(AND('Anlage Personalaufstellung '!$I$166&gt;=Referenzwerte!C71,'Anlage Personalaufstellung '!$I$166&lt;=Referenzwerte!D71),1,0)</f>
        <v>#DIV/0!</v>
      </c>
      <c r="B71" s="160">
        <v>61</v>
      </c>
      <c r="C71" s="161">
        <v>40900</v>
      </c>
      <c r="D71" s="161">
        <v>40999</v>
      </c>
      <c r="E71" s="161">
        <f t="shared" si="0"/>
        <v>40949.5</v>
      </c>
      <c r="F71" s="162">
        <v>5.0905083161030665E-2</v>
      </c>
      <c r="H71" s="158">
        <f t="shared" si="1"/>
        <v>5.0905083161030665E-2</v>
      </c>
    </row>
    <row r="72" spans="1:8" x14ac:dyDescent="0.25">
      <c r="A72" t="e">
        <f>IF(AND('Anlage Personalaufstellung '!$I$166&gt;=Referenzwerte!C72,'Anlage Personalaufstellung '!$I$166&lt;=Referenzwerte!D72),1,0)</f>
        <v>#DIV/0!</v>
      </c>
      <c r="B72" s="160">
        <v>62</v>
      </c>
      <c r="C72" s="161">
        <v>41000</v>
      </c>
      <c r="D72" s="161">
        <v>41099</v>
      </c>
      <c r="E72" s="161">
        <f t="shared" si="0"/>
        <v>41049.5</v>
      </c>
      <c r="F72" s="162">
        <v>5.1029395016269512E-2</v>
      </c>
      <c r="H72" s="158">
        <f t="shared" si="1"/>
        <v>5.1029395016269512E-2</v>
      </c>
    </row>
    <row r="73" spans="1:8" x14ac:dyDescent="0.25">
      <c r="A73" t="e">
        <f>IF(AND('Anlage Personalaufstellung '!$I$166&gt;=Referenzwerte!C73,'Anlage Personalaufstellung '!$I$166&lt;=Referenzwerte!D73),1,0)</f>
        <v>#DIV/0!</v>
      </c>
      <c r="B73" s="160">
        <v>63</v>
      </c>
      <c r="C73" s="161">
        <v>41100</v>
      </c>
      <c r="D73" s="161">
        <v>41199</v>
      </c>
      <c r="E73" s="161">
        <f t="shared" si="0"/>
        <v>41149.5</v>
      </c>
      <c r="F73" s="162">
        <v>5.1153706871508352E-2</v>
      </c>
      <c r="H73" s="158">
        <f t="shared" si="1"/>
        <v>5.1153706871508352E-2</v>
      </c>
    </row>
    <row r="74" spans="1:8" x14ac:dyDescent="0.25">
      <c r="A74" t="e">
        <f>IF(AND('Anlage Personalaufstellung '!$I$166&gt;=Referenzwerte!C74,'Anlage Personalaufstellung '!$I$166&lt;=Referenzwerte!D74),1,0)</f>
        <v>#DIV/0!</v>
      </c>
      <c r="B74" s="160">
        <v>64</v>
      </c>
      <c r="C74" s="161">
        <v>41200</v>
      </c>
      <c r="D74" s="161">
        <v>41299</v>
      </c>
      <c r="E74" s="161">
        <f t="shared" si="0"/>
        <v>41249.5</v>
      </c>
      <c r="F74" s="162">
        <v>5.1278018726747199E-2</v>
      </c>
      <c r="H74" s="158">
        <f t="shared" si="1"/>
        <v>5.1278018726747199E-2</v>
      </c>
    </row>
    <row r="75" spans="1:8" x14ac:dyDescent="0.25">
      <c r="A75" t="e">
        <f>IF(AND('Anlage Personalaufstellung '!$I$166&gt;=Referenzwerte!C75,'Anlage Personalaufstellung '!$I$166&lt;=Referenzwerte!D75),1,0)</f>
        <v>#DIV/0!</v>
      </c>
      <c r="B75" s="160">
        <v>65</v>
      </c>
      <c r="C75" s="161">
        <v>41300</v>
      </c>
      <c r="D75" s="161">
        <v>41399</v>
      </c>
      <c r="E75" s="161">
        <f t="shared" si="0"/>
        <v>41349.5</v>
      </c>
      <c r="F75" s="162">
        <v>5.1402330581986046E-2</v>
      </c>
      <c r="H75" s="158">
        <f t="shared" si="1"/>
        <v>5.1402330581986046E-2</v>
      </c>
    </row>
    <row r="76" spans="1:8" x14ac:dyDescent="0.25">
      <c r="A76" t="e">
        <f>IF(AND('Anlage Personalaufstellung '!$I$166&gt;=Referenzwerte!C76,'Anlage Personalaufstellung '!$I$166&lt;=Referenzwerte!D76),1,0)</f>
        <v>#DIV/0!</v>
      </c>
      <c r="B76" s="160">
        <v>66</v>
      </c>
      <c r="C76" s="161">
        <v>41400</v>
      </c>
      <c r="D76" s="161">
        <v>41499</v>
      </c>
      <c r="E76" s="161">
        <f t="shared" si="0"/>
        <v>41449.5</v>
      </c>
      <c r="F76" s="162">
        <v>5.1526642437224886E-2</v>
      </c>
      <c r="H76" s="158">
        <f t="shared" si="1"/>
        <v>5.1526642437224886E-2</v>
      </c>
    </row>
    <row r="77" spans="1:8" x14ac:dyDescent="0.25">
      <c r="A77" t="e">
        <f>IF(AND('Anlage Personalaufstellung '!$I$166&gt;=Referenzwerte!C77,'Anlage Personalaufstellung '!$I$166&lt;=Referenzwerte!D77),1,0)</f>
        <v>#DIV/0!</v>
      </c>
      <c r="B77" s="160">
        <v>67</v>
      </c>
      <c r="C77" s="161">
        <v>41500</v>
      </c>
      <c r="D77" s="161">
        <v>41599</v>
      </c>
      <c r="E77" s="161">
        <f t="shared" ref="E77:E140" si="2">(C77+D77)/2</f>
        <v>41549.5</v>
      </c>
      <c r="F77" s="162">
        <v>5.1650954292463733E-2</v>
      </c>
      <c r="H77" s="158">
        <f t="shared" ref="H77:H140" si="3">H76/E76*E77</f>
        <v>5.1650954292463733E-2</v>
      </c>
    </row>
    <row r="78" spans="1:8" x14ac:dyDescent="0.25">
      <c r="A78" t="e">
        <f>IF(AND('Anlage Personalaufstellung '!$I$166&gt;=Referenzwerte!C78,'Anlage Personalaufstellung '!$I$166&lt;=Referenzwerte!D78),1,0)</f>
        <v>#DIV/0!</v>
      </c>
      <c r="B78" s="160">
        <v>68</v>
      </c>
      <c r="C78" s="161">
        <v>41600</v>
      </c>
      <c r="D78" s="161">
        <v>41699</v>
      </c>
      <c r="E78" s="161">
        <f t="shared" si="2"/>
        <v>41649.5</v>
      </c>
      <c r="F78" s="162">
        <v>5.177526614770258E-2</v>
      </c>
      <c r="H78" s="158">
        <f t="shared" si="3"/>
        <v>5.177526614770258E-2</v>
      </c>
    </row>
    <row r="79" spans="1:8" x14ac:dyDescent="0.25">
      <c r="A79" t="e">
        <f>IF(AND('Anlage Personalaufstellung '!$I$166&gt;=Referenzwerte!C79,'Anlage Personalaufstellung '!$I$166&lt;=Referenzwerte!D79),1,0)</f>
        <v>#DIV/0!</v>
      </c>
      <c r="B79" s="160">
        <v>69</v>
      </c>
      <c r="C79" s="161">
        <v>41700</v>
      </c>
      <c r="D79" s="161">
        <v>41799</v>
      </c>
      <c r="E79" s="161">
        <f t="shared" si="2"/>
        <v>41749.5</v>
      </c>
      <c r="F79" s="162">
        <v>5.189957800294142E-2</v>
      </c>
      <c r="H79" s="158">
        <f t="shared" si="3"/>
        <v>5.189957800294142E-2</v>
      </c>
    </row>
    <row r="80" spans="1:8" x14ac:dyDescent="0.25">
      <c r="A80" t="e">
        <f>IF(AND('Anlage Personalaufstellung '!$I$166&gt;=Referenzwerte!C80,'Anlage Personalaufstellung '!$I$166&lt;=Referenzwerte!D80),1,0)</f>
        <v>#DIV/0!</v>
      </c>
      <c r="B80" s="160">
        <v>70</v>
      </c>
      <c r="C80" s="161">
        <v>41800</v>
      </c>
      <c r="D80" s="161">
        <v>41899</v>
      </c>
      <c r="E80" s="161">
        <f t="shared" si="2"/>
        <v>41849.5</v>
      </c>
      <c r="F80" s="162">
        <v>5.2023889858180267E-2</v>
      </c>
      <c r="H80" s="158">
        <f t="shared" si="3"/>
        <v>5.2023889858180267E-2</v>
      </c>
    </row>
    <row r="81" spans="1:8" x14ac:dyDescent="0.25">
      <c r="A81" t="e">
        <f>IF(AND('Anlage Personalaufstellung '!$I$166&gt;=Referenzwerte!C81,'Anlage Personalaufstellung '!$I$166&lt;=Referenzwerte!D81),1,0)</f>
        <v>#DIV/0!</v>
      </c>
      <c r="B81" s="160">
        <v>71</v>
      </c>
      <c r="C81" s="161">
        <v>41900</v>
      </c>
      <c r="D81" s="161">
        <v>41999</v>
      </c>
      <c r="E81" s="161">
        <f t="shared" si="2"/>
        <v>41949.5</v>
      </c>
      <c r="F81" s="162">
        <v>5.2148201713419114E-2</v>
      </c>
      <c r="H81" s="158">
        <f t="shared" si="3"/>
        <v>5.2148201713419114E-2</v>
      </c>
    </row>
    <row r="82" spans="1:8" x14ac:dyDescent="0.25">
      <c r="A82" t="e">
        <f>IF(AND('Anlage Personalaufstellung '!$I$166&gt;=Referenzwerte!C82,'Anlage Personalaufstellung '!$I$166&lt;=Referenzwerte!D82),1,0)</f>
        <v>#DIV/0!</v>
      </c>
      <c r="B82" s="160">
        <v>72</v>
      </c>
      <c r="C82" s="161">
        <v>42000</v>
      </c>
      <c r="D82" s="161">
        <v>42099</v>
      </c>
      <c r="E82" s="161">
        <f t="shared" si="2"/>
        <v>42049.5</v>
      </c>
      <c r="F82" s="162">
        <v>5.2272513568657954E-2</v>
      </c>
      <c r="H82" s="158">
        <f t="shared" si="3"/>
        <v>5.2272513568657954E-2</v>
      </c>
    </row>
    <row r="83" spans="1:8" x14ac:dyDescent="0.25">
      <c r="A83" t="e">
        <f>IF(AND('Anlage Personalaufstellung '!$I$166&gt;=Referenzwerte!C83,'Anlage Personalaufstellung '!$I$166&lt;=Referenzwerte!D83),1,0)</f>
        <v>#DIV/0!</v>
      </c>
      <c r="B83" s="160">
        <v>73</v>
      </c>
      <c r="C83" s="161">
        <v>42100</v>
      </c>
      <c r="D83" s="161">
        <v>42199</v>
      </c>
      <c r="E83" s="161">
        <f t="shared" si="2"/>
        <v>42149.5</v>
      </c>
      <c r="F83" s="162">
        <v>5.2396825423896801E-2</v>
      </c>
      <c r="H83" s="158">
        <f t="shared" si="3"/>
        <v>5.2396825423896801E-2</v>
      </c>
    </row>
    <row r="84" spans="1:8" x14ac:dyDescent="0.25">
      <c r="A84" t="e">
        <f>IF(AND('Anlage Personalaufstellung '!$I$166&gt;=Referenzwerte!C84,'Anlage Personalaufstellung '!$I$166&lt;=Referenzwerte!D84),1,0)</f>
        <v>#DIV/0!</v>
      </c>
      <c r="B84" s="160">
        <v>74</v>
      </c>
      <c r="C84" s="161">
        <v>42200</v>
      </c>
      <c r="D84" s="161">
        <v>42299</v>
      </c>
      <c r="E84" s="161">
        <f t="shared" si="2"/>
        <v>42249.5</v>
      </c>
      <c r="F84" s="162">
        <v>5.2521137279135648E-2</v>
      </c>
      <c r="H84" s="158">
        <f t="shared" si="3"/>
        <v>5.2521137279135648E-2</v>
      </c>
    </row>
    <row r="85" spans="1:8" x14ac:dyDescent="0.25">
      <c r="A85" t="e">
        <f>IF(AND('Anlage Personalaufstellung '!$I$166&gt;=Referenzwerte!C85,'Anlage Personalaufstellung '!$I$166&lt;=Referenzwerte!D85),1,0)</f>
        <v>#DIV/0!</v>
      </c>
      <c r="B85" s="160">
        <v>75</v>
      </c>
      <c r="C85" s="161">
        <v>42300</v>
      </c>
      <c r="D85" s="161">
        <v>42399</v>
      </c>
      <c r="E85" s="161">
        <f t="shared" si="2"/>
        <v>42349.5</v>
      </c>
      <c r="F85" s="162">
        <v>5.2645449134374488E-2</v>
      </c>
      <c r="H85" s="158">
        <f t="shared" si="3"/>
        <v>5.2645449134374488E-2</v>
      </c>
    </row>
    <row r="86" spans="1:8" x14ac:dyDescent="0.25">
      <c r="A86" t="e">
        <f>IF(AND('Anlage Personalaufstellung '!$I$166&gt;=Referenzwerte!C86,'Anlage Personalaufstellung '!$I$166&lt;=Referenzwerte!D86),1,0)</f>
        <v>#DIV/0!</v>
      </c>
      <c r="B86" s="160">
        <v>76</v>
      </c>
      <c r="C86" s="161">
        <v>42400</v>
      </c>
      <c r="D86" s="161">
        <v>42499</v>
      </c>
      <c r="E86" s="161">
        <f t="shared" si="2"/>
        <v>42449.5</v>
      </c>
      <c r="F86" s="162">
        <v>5.2769760989613335E-2</v>
      </c>
      <c r="H86" s="158">
        <f t="shared" si="3"/>
        <v>5.2769760989613335E-2</v>
      </c>
    </row>
    <row r="87" spans="1:8" x14ac:dyDescent="0.25">
      <c r="A87" t="e">
        <f>IF(AND('Anlage Personalaufstellung '!$I$166&gt;=Referenzwerte!C87,'Anlage Personalaufstellung '!$I$166&lt;=Referenzwerte!D87),1,0)</f>
        <v>#DIV/0!</v>
      </c>
      <c r="B87" s="160">
        <v>77</v>
      </c>
      <c r="C87" s="161">
        <v>42500</v>
      </c>
      <c r="D87" s="161">
        <v>42599</v>
      </c>
      <c r="E87" s="161">
        <f t="shared" si="2"/>
        <v>42549.5</v>
      </c>
      <c r="F87" s="162">
        <v>5.2894072844852182E-2</v>
      </c>
      <c r="H87" s="158">
        <f t="shared" si="3"/>
        <v>5.2894072844852182E-2</v>
      </c>
    </row>
    <row r="88" spans="1:8" x14ac:dyDescent="0.25">
      <c r="A88" t="e">
        <f>IF(AND('Anlage Personalaufstellung '!$I$166&gt;=Referenzwerte!C88,'Anlage Personalaufstellung '!$I$166&lt;=Referenzwerte!D88),1,0)</f>
        <v>#DIV/0!</v>
      </c>
      <c r="B88" s="160">
        <v>78</v>
      </c>
      <c r="C88" s="161">
        <v>42600</v>
      </c>
      <c r="D88" s="161">
        <v>42699</v>
      </c>
      <c r="E88" s="161">
        <f t="shared" si="2"/>
        <v>42649.5</v>
      </c>
      <c r="F88" s="162">
        <v>5.3018384700091022E-2</v>
      </c>
      <c r="H88" s="158">
        <f t="shared" si="3"/>
        <v>5.3018384700091022E-2</v>
      </c>
    </row>
    <row r="89" spans="1:8" x14ac:dyDescent="0.25">
      <c r="A89" t="e">
        <f>IF(AND('Anlage Personalaufstellung '!$I$166&gt;=Referenzwerte!C89,'Anlage Personalaufstellung '!$I$166&lt;=Referenzwerte!D89),1,0)</f>
        <v>#DIV/0!</v>
      </c>
      <c r="B89" s="160">
        <v>79</v>
      </c>
      <c r="C89" s="161">
        <v>42700</v>
      </c>
      <c r="D89" s="161">
        <v>42799</v>
      </c>
      <c r="E89" s="161">
        <f t="shared" si="2"/>
        <v>42749.5</v>
      </c>
      <c r="F89" s="162">
        <v>5.3142696555329869E-2</v>
      </c>
      <c r="H89" s="158">
        <f t="shared" si="3"/>
        <v>5.3142696555329869E-2</v>
      </c>
    </row>
    <row r="90" spans="1:8" x14ac:dyDescent="0.25">
      <c r="A90" t="e">
        <f>IF(AND('Anlage Personalaufstellung '!$I$166&gt;=Referenzwerte!C90,'Anlage Personalaufstellung '!$I$166&lt;=Referenzwerte!D90),1,0)</f>
        <v>#DIV/0!</v>
      </c>
      <c r="B90" s="160">
        <v>80</v>
      </c>
      <c r="C90" s="161">
        <v>42800</v>
      </c>
      <c r="D90" s="161">
        <v>42899</v>
      </c>
      <c r="E90" s="161">
        <f t="shared" si="2"/>
        <v>42849.5</v>
      </c>
      <c r="F90" s="162">
        <v>5.3267008410568709E-2</v>
      </c>
      <c r="H90" s="158">
        <f t="shared" si="3"/>
        <v>5.3267008410568709E-2</v>
      </c>
    </row>
    <row r="91" spans="1:8" x14ac:dyDescent="0.25">
      <c r="A91" t="e">
        <f>IF(AND('Anlage Personalaufstellung '!$I$166&gt;=Referenzwerte!C91,'Anlage Personalaufstellung '!$I$166&lt;=Referenzwerte!D91),1,0)</f>
        <v>#DIV/0!</v>
      </c>
      <c r="B91" s="160">
        <v>81</v>
      </c>
      <c r="C91" s="161">
        <v>42900</v>
      </c>
      <c r="D91" s="161">
        <v>42999</v>
      </c>
      <c r="E91" s="161">
        <f t="shared" si="2"/>
        <v>42949.5</v>
      </c>
      <c r="F91" s="162">
        <v>5.3391320265807556E-2</v>
      </c>
      <c r="H91" s="158">
        <f t="shared" si="3"/>
        <v>5.3391320265807556E-2</v>
      </c>
    </row>
    <row r="92" spans="1:8" x14ac:dyDescent="0.25">
      <c r="A92" t="e">
        <f>IF(AND('Anlage Personalaufstellung '!$I$166&gt;=Referenzwerte!C92,'Anlage Personalaufstellung '!$I$166&lt;=Referenzwerte!D92),1,0)</f>
        <v>#DIV/0!</v>
      </c>
      <c r="B92" s="160">
        <v>82</v>
      </c>
      <c r="C92" s="161">
        <v>43000</v>
      </c>
      <c r="D92" s="161">
        <v>43099</v>
      </c>
      <c r="E92" s="161">
        <f t="shared" si="2"/>
        <v>43049.5</v>
      </c>
      <c r="F92" s="162">
        <v>5.3515632121046403E-2</v>
      </c>
      <c r="H92" s="158">
        <f t="shared" si="3"/>
        <v>5.3515632121046403E-2</v>
      </c>
    </row>
    <row r="93" spans="1:8" x14ac:dyDescent="0.25">
      <c r="A93" t="e">
        <f>IF(AND('Anlage Personalaufstellung '!$I$166&gt;=Referenzwerte!C93,'Anlage Personalaufstellung '!$I$166&lt;=Referenzwerte!D93),1,0)</f>
        <v>#DIV/0!</v>
      </c>
      <c r="B93" s="160">
        <v>83</v>
      </c>
      <c r="C93" s="161">
        <v>43100</v>
      </c>
      <c r="D93" s="161">
        <v>43199</v>
      </c>
      <c r="E93" s="161">
        <f t="shared" si="2"/>
        <v>43149.5</v>
      </c>
      <c r="F93" s="162">
        <v>5.3639943976285243E-2</v>
      </c>
      <c r="H93" s="158">
        <f t="shared" si="3"/>
        <v>5.3639943976285243E-2</v>
      </c>
    </row>
    <row r="94" spans="1:8" x14ac:dyDescent="0.25">
      <c r="A94" t="e">
        <f>IF(AND('Anlage Personalaufstellung '!$I$166&gt;=Referenzwerte!C94,'Anlage Personalaufstellung '!$I$166&lt;=Referenzwerte!D94),1,0)</f>
        <v>#DIV/0!</v>
      </c>
      <c r="B94" s="160">
        <v>84</v>
      </c>
      <c r="C94" s="161">
        <v>43200</v>
      </c>
      <c r="D94" s="161">
        <v>43299</v>
      </c>
      <c r="E94" s="161">
        <f t="shared" si="2"/>
        <v>43249.5</v>
      </c>
      <c r="F94" s="162">
        <v>5.376425583152409E-2</v>
      </c>
      <c r="H94" s="158">
        <f t="shared" si="3"/>
        <v>5.376425583152409E-2</v>
      </c>
    </row>
    <row r="95" spans="1:8" x14ac:dyDescent="0.25">
      <c r="A95" t="e">
        <f>IF(AND('Anlage Personalaufstellung '!$I$166&gt;=Referenzwerte!C95,'Anlage Personalaufstellung '!$I$166&lt;=Referenzwerte!D95),1,0)</f>
        <v>#DIV/0!</v>
      </c>
      <c r="B95" s="160">
        <v>85</v>
      </c>
      <c r="C95" s="161">
        <v>43300</v>
      </c>
      <c r="D95" s="161">
        <v>43399</v>
      </c>
      <c r="E95" s="161">
        <f t="shared" si="2"/>
        <v>43349.5</v>
      </c>
      <c r="F95" s="162">
        <v>5.3888567686762937E-2</v>
      </c>
      <c r="H95" s="158">
        <f t="shared" si="3"/>
        <v>5.3888567686762937E-2</v>
      </c>
    </row>
    <row r="96" spans="1:8" x14ac:dyDescent="0.25">
      <c r="A96" t="e">
        <f>IF(AND('Anlage Personalaufstellung '!$I$166&gt;=Referenzwerte!C96,'Anlage Personalaufstellung '!$I$166&lt;=Referenzwerte!D96),1,0)</f>
        <v>#DIV/0!</v>
      </c>
      <c r="B96" s="160">
        <v>86</v>
      </c>
      <c r="C96" s="161">
        <v>43400</v>
      </c>
      <c r="D96" s="161">
        <v>43499</v>
      </c>
      <c r="E96" s="161">
        <f t="shared" si="2"/>
        <v>43449.5</v>
      </c>
      <c r="F96" s="162">
        <v>5.4012879542001777E-2</v>
      </c>
      <c r="H96" s="158">
        <f t="shared" si="3"/>
        <v>5.4012879542001777E-2</v>
      </c>
    </row>
    <row r="97" spans="1:8" x14ac:dyDescent="0.25">
      <c r="A97" t="e">
        <f>IF(AND('Anlage Personalaufstellung '!$I$166&gt;=Referenzwerte!C97,'Anlage Personalaufstellung '!$I$166&lt;=Referenzwerte!D97),1,0)</f>
        <v>#DIV/0!</v>
      </c>
      <c r="B97" s="160">
        <v>87</v>
      </c>
      <c r="C97" s="161">
        <v>43500</v>
      </c>
      <c r="D97" s="161">
        <v>43599</v>
      </c>
      <c r="E97" s="161">
        <f t="shared" si="2"/>
        <v>43549.5</v>
      </c>
      <c r="F97" s="162">
        <v>5.4137191397240624E-2</v>
      </c>
      <c r="H97" s="158">
        <f t="shared" si="3"/>
        <v>5.4137191397240624E-2</v>
      </c>
    </row>
    <row r="98" spans="1:8" x14ac:dyDescent="0.25">
      <c r="A98" t="e">
        <f>IF(AND('Anlage Personalaufstellung '!$I$166&gt;=Referenzwerte!C98,'Anlage Personalaufstellung '!$I$166&lt;=Referenzwerte!D98),1,0)</f>
        <v>#DIV/0!</v>
      </c>
      <c r="B98" s="160">
        <v>88</v>
      </c>
      <c r="C98" s="161">
        <v>43600</v>
      </c>
      <c r="D98" s="161">
        <v>43699</v>
      </c>
      <c r="E98" s="161">
        <f t="shared" si="2"/>
        <v>43649.5</v>
      </c>
      <c r="F98" s="162">
        <v>5.426150325247947E-2</v>
      </c>
      <c r="H98" s="158">
        <f t="shared" si="3"/>
        <v>5.426150325247947E-2</v>
      </c>
    </row>
    <row r="99" spans="1:8" x14ac:dyDescent="0.25">
      <c r="A99" t="e">
        <f>IF(AND('Anlage Personalaufstellung '!$I$166&gt;=Referenzwerte!C99,'Anlage Personalaufstellung '!$I$166&lt;=Referenzwerte!D99),1,0)</f>
        <v>#DIV/0!</v>
      </c>
      <c r="B99" s="160">
        <v>89</v>
      </c>
      <c r="C99" s="161">
        <v>43700</v>
      </c>
      <c r="D99" s="161">
        <v>43799</v>
      </c>
      <c r="E99" s="161">
        <f t="shared" si="2"/>
        <v>43749.5</v>
      </c>
      <c r="F99" s="162">
        <v>5.4385815107718311E-2</v>
      </c>
      <c r="H99" s="158">
        <f t="shared" si="3"/>
        <v>5.4385815107718311E-2</v>
      </c>
    </row>
    <row r="100" spans="1:8" x14ac:dyDescent="0.25">
      <c r="A100" t="e">
        <f>IF(AND('Anlage Personalaufstellung '!$I$166&gt;=Referenzwerte!C100,'Anlage Personalaufstellung '!$I$166&lt;=Referenzwerte!D100),1,0)</f>
        <v>#DIV/0!</v>
      </c>
      <c r="B100" s="160">
        <v>90</v>
      </c>
      <c r="C100" s="161">
        <v>43800</v>
      </c>
      <c r="D100" s="161">
        <v>43899</v>
      </c>
      <c r="E100" s="161">
        <f t="shared" si="2"/>
        <v>43849.5</v>
      </c>
      <c r="F100" s="162">
        <v>5.4510126962957157E-2</v>
      </c>
      <c r="H100" s="158">
        <f t="shared" si="3"/>
        <v>5.4510126962957157E-2</v>
      </c>
    </row>
    <row r="101" spans="1:8" x14ac:dyDescent="0.25">
      <c r="A101" t="e">
        <f>IF(AND('Anlage Personalaufstellung '!$I$166&gt;=Referenzwerte!C101,'Anlage Personalaufstellung '!$I$166&lt;=Referenzwerte!D101),1,0)</f>
        <v>#DIV/0!</v>
      </c>
      <c r="B101" s="160">
        <v>91</v>
      </c>
      <c r="C101" s="161">
        <v>43900</v>
      </c>
      <c r="D101" s="161">
        <v>43999</v>
      </c>
      <c r="E101" s="161">
        <f t="shared" si="2"/>
        <v>43949.5</v>
      </c>
      <c r="F101" s="162">
        <v>5.4634438818196004E-2</v>
      </c>
      <c r="H101" s="158">
        <f t="shared" si="3"/>
        <v>5.4634438818196004E-2</v>
      </c>
    </row>
    <row r="102" spans="1:8" x14ac:dyDescent="0.25">
      <c r="A102" t="e">
        <f>IF(AND('Anlage Personalaufstellung '!$I$166&gt;=Referenzwerte!C102,'Anlage Personalaufstellung '!$I$166&lt;=Referenzwerte!D102),1,0)</f>
        <v>#DIV/0!</v>
      </c>
      <c r="B102" s="160">
        <v>92</v>
      </c>
      <c r="C102" s="161">
        <v>44000</v>
      </c>
      <c r="D102" s="161">
        <v>44099</v>
      </c>
      <c r="E102" s="161">
        <f t="shared" si="2"/>
        <v>44049.5</v>
      </c>
      <c r="F102" s="162">
        <v>5.4758750673434844E-2</v>
      </c>
      <c r="H102" s="158">
        <f t="shared" si="3"/>
        <v>5.4758750673434844E-2</v>
      </c>
    </row>
    <row r="103" spans="1:8" x14ac:dyDescent="0.25">
      <c r="A103" t="e">
        <f>IF(AND('Anlage Personalaufstellung '!$I$166&gt;=Referenzwerte!C103,'Anlage Personalaufstellung '!$I$166&lt;=Referenzwerte!D103),1,0)</f>
        <v>#DIV/0!</v>
      </c>
      <c r="B103" s="160">
        <v>93</v>
      </c>
      <c r="C103" s="161">
        <v>44100</v>
      </c>
      <c r="D103" s="161">
        <v>44199</v>
      </c>
      <c r="E103" s="161">
        <f t="shared" si="2"/>
        <v>44149.5</v>
      </c>
      <c r="F103" s="162">
        <v>5.4883062528673691E-2</v>
      </c>
      <c r="H103" s="158">
        <f t="shared" si="3"/>
        <v>5.4883062528673691E-2</v>
      </c>
    </row>
    <row r="104" spans="1:8" x14ac:dyDescent="0.25">
      <c r="A104" t="e">
        <f>IF(AND('Anlage Personalaufstellung '!$I$166&gt;=Referenzwerte!C104,'Anlage Personalaufstellung '!$I$166&lt;=Referenzwerte!D104),1,0)</f>
        <v>#DIV/0!</v>
      </c>
      <c r="B104" s="160">
        <v>94</v>
      </c>
      <c r="C104" s="161">
        <v>44200</v>
      </c>
      <c r="D104" s="161">
        <v>44299</v>
      </c>
      <c r="E104" s="161">
        <f t="shared" si="2"/>
        <v>44249.5</v>
      </c>
      <c r="F104" s="162">
        <v>5.5007374383912538E-2</v>
      </c>
      <c r="H104" s="158">
        <f t="shared" si="3"/>
        <v>5.5007374383912538E-2</v>
      </c>
    </row>
    <row r="105" spans="1:8" x14ac:dyDescent="0.25">
      <c r="A105" t="e">
        <f>IF(AND('Anlage Personalaufstellung '!$I$166&gt;=Referenzwerte!C105,'Anlage Personalaufstellung '!$I$166&lt;=Referenzwerte!D105),1,0)</f>
        <v>#DIV/0!</v>
      </c>
      <c r="B105" s="160">
        <v>95</v>
      </c>
      <c r="C105" s="161">
        <v>44300</v>
      </c>
      <c r="D105" s="161">
        <v>44399</v>
      </c>
      <c r="E105" s="161">
        <f t="shared" si="2"/>
        <v>44349.5</v>
      </c>
      <c r="F105" s="162">
        <v>5.5131686239151378E-2</v>
      </c>
      <c r="H105" s="158">
        <f t="shared" si="3"/>
        <v>5.5131686239151378E-2</v>
      </c>
    </row>
    <row r="106" spans="1:8" x14ac:dyDescent="0.25">
      <c r="A106" t="e">
        <f>IF(AND('Anlage Personalaufstellung '!$I$166&gt;=Referenzwerte!C106,'Anlage Personalaufstellung '!$I$166&lt;=Referenzwerte!D106),1,0)</f>
        <v>#DIV/0!</v>
      </c>
      <c r="B106" s="160">
        <v>96</v>
      </c>
      <c r="C106" s="161">
        <v>44400</v>
      </c>
      <c r="D106" s="161">
        <v>44499</v>
      </c>
      <c r="E106" s="161">
        <f t="shared" si="2"/>
        <v>44449.5</v>
      </c>
      <c r="F106" s="162">
        <v>5.5255998094390225E-2</v>
      </c>
      <c r="H106" s="158">
        <f t="shared" si="3"/>
        <v>5.5255998094390225E-2</v>
      </c>
    </row>
    <row r="107" spans="1:8" x14ac:dyDescent="0.25">
      <c r="A107" t="e">
        <f>IF(AND('Anlage Personalaufstellung '!$I$166&gt;=Referenzwerte!C107,'Anlage Personalaufstellung '!$I$166&lt;=Referenzwerte!D107),1,0)</f>
        <v>#DIV/0!</v>
      </c>
      <c r="B107" s="160">
        <v>97</v>
      </c>
      <c r="C107" s="161">
        <v>44500</v>
      </c>
      <c r="D107" s="161">
        <v>44599</v>
      </c>
      <c r="E107" s="161">
        <f t="shared" si="2"/>
        <v>44549.5</v>
      </c>
      <c r="F107" s="162">
        <v>5.5380309949629072E-2</v>
      </c>
      <c r="H107" s="158">
        <f t="shared" si="3"/>
        <v>5.5380309949629072E-2</v>
      </c>
    </row>
    <row r="108" spans="1:8" x14ac:dyDescent="0.25">
      <c r="A108" t="e">
        <f>IF(AND('Anlage Personalaufstellung '!$I$166&gt;=Referenzwerte!C108,'Anlage Personalaufstellung '!$I$166&lt;=Referenzwerte!D108),1,0)</f>
        <v>#DIV/0!</v>
      </c>
      <c r="B108" s="160">
        <v>98</v>
      </c>
      <c r="C108" s="161">
        <v>44600</v>
      </c>
      <c r="D108" s="161">
        <v>44699</v>
      </c>
      <c r="E108" s="161">
        <f t="shared" si="2"/>
        <v>44649.5</v>
      </c>
      <c r="F108" s="162">
        <v>5.5504621804867912E-2</v>
      </c>
      <c r="H108" s="158">
        <f t="shared" si="3"/>
        <v>5.5504621804867912E-2</v>
      </c>
    </row>
    <row r="109" spans="1:8" x14ac:dyDescent="0.25">
      <c r="A109" t="e">
        <f>IF(AND('Anlage Personalaufstellung '!$I$166&gt;=Referenzwerte!C109,'Anlage Personalaufstellung '!$I$166&lt;=Referenzwerte!D109),1,0)</f>
        <v>#DIV/0!</v>
      </c>
      <c r="B109" s="160">
        <v>99</v>
      </c>
      <c r="C109" s="161">
        <v>44700</v>
      </c>
      <c r="D109" s="161">
        <v>44799</v>
      </c>
      <c r="E109" s="161">
        <f t="shared" si="2"/>
        <v>44749.5</v>
      </c>
      <c r="F109" s="162">
        <v>5.5628933660106759E-2</v>
      </c>
      <c r="H109" s="158">
        <f t="shared" si="3"/>
        <v>5.5628933660106759E-2</v>
      </c>
    </row>
    <row r="110" spans="1:8" x14ac:dyDescent="0.25">
      <c r="A110" t="e">
        <f>IF(AND('Anlage Personalaufstellung '!$I$166&gt;=Referenzwerte!C110,'Anlage Personalaufstellung '!$I$166&lt;=Referenzwerte!D110),1,0)</f>
        <v>#DIV/0!</v>
      </c>
      <c r="B110" s="160">
        <v>100</v>
      </c>
      <c r="C110" s="161">
        <v>44800</v>
      </c>
      <c r="D110" s="161">
        <v>44899</v>
      </c>
      <c r="E110" s="161">
        <f t="shared" si="2"/>
        <v>44849.5</v>
      </c>
      <c r="F110" s="162">
        <v>5.5753245515345606E-2</v>
      </c>
      <c r="H110" s="158">
        <f t="shared" si="3"/>
        <v>5.5753245515345606E-2</v>
      </c>
    </row>
    <row r="111" spans="1:8" x14ac:dyDescent="0.25">
      <c r="A111" t="e">
        <f>IF(AND('Anlage Personalaufstellung '!$I$166&gt;=Referenzwerte!C111,'Anlage Personalaufstellung '!$I$166&lt;=Referenzwerte!D111),1,0)</f>
        <v>#DIV/0!</v>
      </c>
      <c r="B111" s="160">
        <v>101</v>
      </c>
      <c r="C111" s="161">
        <v>44900</v>
      </c>
      <c r="D111" s="161">
        <v>44999</v>
      </c>
      <c r="E111" s="161">
        <f t="shared" si="2"/>
        <v>44949.5</v>
      </c>
      <c r="F111" s="162">
        <v>5.5877557370584446E-2</v>
      </c>
      <c r="H111" s="158">
        <f t="shared" si="3"/>
        <v>5.5877557370584446E-2</v>
      </c>
    </row>
    <row r="112" spans="1:8" x14ac:dyDescent="0.25">
      <c r="A112" t="e">
        <f>IF(AND('Anlage Personalaufstellung '!$I$166&gt;=Referenzwerte!C112,'Anlage Personalaufstellung '!$I$166&lt;=Referenzwerte!D112),1,0)</f>
        <v>#DIV/0!</v>
      </c>
      <c r="B112" s="160">
        <v>102</v>
      </c>
      <c r="C112" s="161">
        <v>45000</v>
      </c>
      <c r="D112" s="161">
        <v>45099</v>
      </c>
      <c r="E112" s="161">
        <f t="shared" si="2"/>
        <v>45049.5</v>
      </c>
      <c r="F112" s="162">
        <v>5.6001869225823293E-2</v>
      </c>
      <c r="H112" s="158">
        <f t="shared" si="3"/>
        <v>5.6001869225823293E-2</v>
      </c>
    </row>
    <row r="113" spans="1:8" x14ac:dyDescent="0.25">
      <c r="A113" t="e">
        <f>IF(AND('Anlage Personalaufstellung '!$I$166&gt;=Referenzwerte!C113,'Anlage Personalaufstellung '!$I$166&lt;=Referenzwerte!D113),1,0)</f>
        <v>#DIV/0!</v>
      </c>
      <c r="B113" s="160">
        <v>103</v>
      </c>
      <c r="C113" s="161">
        <v>45100</v>
      </c>
      <c r="D113" s="161">
        <v>45199</v>
      </c>
      <c r="E113" s="161">
        <f t="shared" si="2"/>
        <v>45149.5</v>
      </c>
      <c r="F113" s="162">
        <v>5.612618108106214E-2</v>
      </c>
      <c r="H113" s="158">
        <f t="shared" si="3"/>
        <v>5.612618108106214E-2</v>
      </c>
    </row>
    <row r="114" spans="1:8" x14ac:dyDescent="0.25">
      <c r="A114" t="e">
        <f>IF(AND('Anlage Personalaufstellung '!$I$166&gt;=Referenzwerte!C114,'Anlage Personalaufstellung '!$I$166&lt;=Referenzwerte!D114),1,0)</f>
        <v>#DIV/0!</v>
      </c>
      <c r="B114" s="160">
        <v>104</v>
      </c>
      <c r="C114" s="161">
        <v>45200</v>
      </c>
      <c r="D114" s="161">
        <v>45299</v>
      </c>
      <c r="E114" s="161">
        <f t="shared" si="2"/>
        <v>45249.5</v>
      </c>
      <c r="F114" s="162">
        <v>5.625049293630098E-2</v>
      </c>
      <c r="H114" s="158">
        <f t="shared" si="3"/>
        <v>5.625049293630098E-2</v>
      </c>
    </row>
    <row r="115" spans="1:8" x14ac:dyDescent="0.25">
      <c r="A115" t="e">
        <f>IF(AND('Anlage Personalaufstellung '!$I$166&gt;=Referenzwerte!C115,'Anlage Personalaufstellung '!$I$166&lt;=Referenzwerte!D115),1,0)</f>
        <v>#DIV/0!</v>
      </c>
      <c r="B115" s="160">
        <v>105</v>
      </c>
      <c r="C115" s="161">
        <v>45300</v>
      </c>
      <c r="D115" s="161">
        <v>45399</v>
      </c>
      <c r="E115" s="161">
        <f t="shared" si="2"/>
        <v>45349.5</v>
      </c>
      <c r="F115" s="162">
        <v>5.6374804791539827E-2</v>
      </c>
      <c r="H115" s="158">
        <f t="shared" si="3"/>
        <v>5.6374804791539827E-2</v>
      </c>
    </row>
    <row r="116" spans="1:8" x14ac:dyDescent="0.25">
      <c r="A116" t="e">
        <f>IF(AND('Anlage Personalaufstellung '!$I$166&gt;=Referenzwerte!C116,'Anlage Personalaufstellung '!$I$166&lt;=Referenzwerte!D116),1,0)</f>
        <v>#DIV/0!</v>
      </c>
      <c r="B116" s="160">
        <v>106</v>
      </c>
      <c r="C116" s="161">
        <v>45400</v>
      </c>
      <c r="D116" s="161">
        <v>45499</v>
      </c>
      <c r="E116" s="161">
        <f t="shared" si="2"/>
        <v>45449.5</v>
      </c>
      <c r="F116" s="162">
        <v>5.6499116646778674E-2</v>
      </c>
      <c r="H116" s="158">
        <f t="shared" si="3"/>
        <v>5.6499116646778674E-2</v>
      </c>
    </row>
    <row r="117" spans="1:8" x14ac:dyDescent="0.25">
      <c r="A117" t="e">
        <f>IF(AND('Anlage Personalaufstellung '!$I$166&gt;=Referenzwerte!C117,'Anlage Personalaufstellung '!$I$166&lt;=Referenzwerte!D117),1,0)</f>
        <v>#DIV/0!</v>
      </c>
      <c r="B117" s="160">
        <v>107</v>
      </c>
      <c r="C117" s="161">
        <v>45500</v>
      </c>
      <c r="D117" s="161">
        <v>45599</v>
      </c>
      <c r="E117" s="161">
        <f t="shared" si="2"/>
        <v>45549.5</v>
      </c>
      <c r="F117" s="162">
        <v>5.6623428502017514E-2</v>
      </c>
      <c r="H117" s="158">
        <f t="shared" si="3"/>
        <v>5.6623428502017514E-2</v>
      </c>
    </row>
    <row r="118" spans="1:8" x14ac:dyDescent="0.25">
      <c r="A118" t="e">
        <f>IF(AND('Anlage Personalaufstellung '!$I$166&gt;=Referenzwerte!C118,'Anlage Personalaufstellung '!$I$166&lt;=Referenzwerte!D118),1,0)</f>
        <v>#DIV/0!</v>
      </c>
      <c r="B118" s="160">
        <v>108</v>
      </c>
      <c r="C118" s="161">
        <v>45600</v>
      </c>
      <c r="D118" s="161">
        <v>45699</v>
      </c>
      <c r="E118" s="161">
        <f t="shared" si="2"/>
        <v>45649.5</v>
      </c>
      <c r="F118" s="162">
        <v>5.6747740357256361E-2</v>
      </c>
      <c r="H118" s="158">
        <f t="shared" si="3"/>
        <v>5.6747740357256361E-2</v>
      </c>
    </row>
    <row r="119" spans="1:8" x14ac:dyDescent="0.25">
      <c r="A119" t="e">
        <f>IF(AND('Anlage Personalaufstellung '!$I$166&gt;=Referenzwerte!C119,'Anlage Personalaufstellung '!$I$166&lt;=Referenzwerte!D119),1,0)</f>
        <v>#DIV/0!</v>
      </c>
      <c r="B119" s="160">
        <v>109</v>
      </c>
      <c r="C119" s="161">
        <v>45700</v>
      </c>
      <c r="D119" s="161">
        <v>45799</v>
      </c>
      <c r="E119" s="161">
        <f t="shared" si="2"/>
        <v>45749.5</v>
      </c>
      <c r="F119" s="162">
        <v>5.6872052212495208E-2</v>
      </c>
      <c r="H119" s="158">
        <f t="shared" si="3"/>
        <v>5.6872052212495208E-2</v>
      </c>
    </row>
    <row r="120" spans="1:8" x14ac:dyDescent="0.25">
      <c r="A120" t="e">
        <f>IF(AND('Anlage Personalaufstellung '!$I$166&gt;=Referenzwerte!C120,'Anlage Personalaufstellung '!$I$166&lt;=Referenzwerte!D120),1,0)</f>
        <v>#DIV/0!</v>
      </c>
      <c r="B120" s="160">
        <v>110</v>
      </c>
      <c r="C120" s="161">
        <v>45800</v>
      </c>
      <c r="D120" s="161">
        <v>45899</v>
      </c>
      <c r="E120" s="161">
        <f t="shared" si="2"/>
        <v>45849.5</v>
      </c>
      <c r="F120" s="162">
        <v>5.6996364067734048E-2</v>
      </c>
      <c r="H120" s="158">
        <f t="shared" si="3"/>
        <v>5.6996364067734048E-2</v>
      </c>
    </row>
    <row r="121" spans="1:8" x14ac:dyDescent="0.25">
      <c r="A121" t="e">
        <f>IF(AND('Anlage Personalaufstellung '!$I$166&gt;=Referenzwerte!C121,'Anlage Personalaufstellung '!$I$166&lt;=Referenzwerte!D121),1,0)</f>
        <v>#DIV/0!</v>
      </c>
      <c r="B121" s="160">
        <v>111</v>
      </c>
      <c r="C121" s="161">
        <v>45900</v>
      </c>
      <c r="D121" s="161">
        <v>45999</v>
      </c>
      <c r="E121" s="161">
        <f t="shared" si="2"/>
        <v>45949.5</v>
      </c>
      <c r="F121" s="162">
        <v>5.7120675922972895E-2</v>
      </c>
      <c r="H121" s="158">
        <f t="shared" si="3"/>
        <v>5.7120675922972895E-2</v>
      </c>
    </row>
    <row r="122" spans="1:8" x14ac:dyDescent="0.25">
      <c r="A122" t="e">
        <f>IF(AND('Anlage Personalaufstellung '!$I$166&gt;=Referenzwerte!C122,'Anlage Personalaufstellung '!$I$166&lt;=Referenzwerte!D122),1,0)</f>
        <v>#DIV/0!</v>
      </c>
      <c r="B122" s="160">
        <v>112</v>
      </c>
      <c r="C122" s="161">
        <v>46000</v>
      </c>
      <c r="D122" s="161">
        <v>46099</v>
      </c>
      <c r="E122" s="161">
        <f t="shared" si="2"/>
        <v>46049.5</v>
      </c>
      <c r="F122" s="162">
        <v>5.7244987778211742E-2</v>
      </c>
      <c r="H122" s="158">
        <f t="shared" si="3"/>
        <v>5.7244987778211742E-2</v>
      </c>
    </row>
    <row r="123" spans="1:8" x14ac:dyDescent="0.25">
      <c r="A123" t="e">
        <f>IF(AND('Anlage Personalaufstellung '!$I$166&gt;=Referenzwerte!C123,'Anlage Personalaufstellung '!$I$166&lt;=Referenzwerte!D123),1,0)</f>
        <v>#DIV/0!</v>
      </c>
      <c r="B123" s="160">
        <v>113</v>
      </c>
      <c r="C123" s="161">
        <v>46100</v>
      </c>
      <c r="D123" s="161">
        <v>46199</v>
      </c>
      <c r="E123" s="161">
        <f t="shared" si="2"/>
        <v>46149.5</v>
      </c>
      <c r="F123" s="162">
        <v>5.7369299633450582E-2</v>
      </c>
      <c r="H123" s="158">
        <f t="shared" si="3"/>
        <v>5.7369299633450582E-2</v>
      </c>
    </row>
    <row r="124" spans="1:8" x14ac:dyDescent="0.25">
      <c r="A124" t="e">
        <f>IF(AND('Anlage Personalaufstellung '!$I$166&gt;=Referenzwerte!C124,'Anlage Personalaufstellung '!$I$166&lt;=Referenzwerte!D124),1,0)</f>
        <v>#DIV/0!</v>
      </c>
      <c r="B124" s="160">
        <v>114</v>
      </c>
      <c r="C124" s="161">
        <v>46200</v>
      </c>
      <c r="D124" s="161">
        <v>46299</v>
      </c>
      <c r="E124" s="161">
        <f t="shared" si="2"/>
        <v>46249.5</v>
      </c>
      <c r="F124" s="162">
        <v>5.7493611488689429E-2</v>
      </c>
      <c r="H124" s="158">
        <f t="shared" si="3"/>
        <v>5.7493611488689429E-2</v>
      </c>
    </row>
    <row r="125" spans="1:8" x14ac:dyDescent="0.25">
      <c r="A125" t="e">
        <f>IF(AND('Anlage Personalaufstellung '!$I$166&gt;=Referenzwerte!C125,'Anlage Personalaufstellung '!$I$166&lt;=Referenzwerte!D125),1,0)</f>
        <v>#DIV/0!</v>
      </c>
      <c r="B125" s="160">
        <v>115</v>
      </c>
      <c r="C125" s="161">
        <v>46300</v>
      </c>
      <c r="D125" s="161">
        <v>46399</v>
      </c>
      <c r="E125" s="161">
        <f t="shared" si="2"/>
        <v>46349.5</v>
      </c>
      <c r="F125" s="162">
        <v>5.7617923343928269E-2</v>
      </c>
      <c r="H125" s="158">
        <f t="shared" si="3"/>
        <v>5.7617923343928269E-2</v>
      </c>
    </row>
    <row r="126" spans="1:8" x14ac:dyDescent="0.25">
      <c r="A126" t="e">
        <f>IF(AND('Anlage Personalaufstellung '!$I$166&gt;=Referenzwerte!C126,'Anlage Personalaufstellung '!$I$166&lt;=Referenzwerte!D126),1,0)</f>
        <v>#DIV/0!</v>
      </c>
      <c r="B126" s="160">
        <v>116</v>
      </c>
      <c r="C126" s="161">
        <v>46400</v>
      </c>
      <c r="D126" s="161">
        <v>46499</v>
      </c>
      <c r="E126" s="161">
        <f t="shared" si="2"/>
        <v>46449.5</v>
      </c>
      <c r="F126" s="162">
        <v>5.7742235199167116E-2</v>
      </c>
      <c r="H126" s="158">
        <f t="shared" si="3"/>
        <v>5.7742235199167116E-2</v>
      </c>
    </row>
    <row r="127" spans="1:8" x14ac:dyDescent="0.25">
      <c r="A127" t="e">
        <f>IF(AND('Anlage Personalaufstellung '!$I$166&gt;=Referenzwerte!C127,'Anlage Personalaufstellung '!$I$166&lt;=Referenzwerte!D127),1,0)</f>
        <v>#DIV/0!</v>
      </c>
      <c r="B127" s="160">
        <v>117</v>
      </c>
      <c r="C127" s="161">
        <v>46500</v>
      </c>
      <c r="D127" s="161">
        <v>46599</v>
      </c>
      <c r="E127" s="161">
        <f t="shared" si="2"/>
        <v>46549.5</v>
      </c>
      <c r="F127" s="162">
        <v>5.7866547054405963E-2</v>
      </c>
      <c r="H127" s="158">
        <f t="shared" si="3"/>
        <v>5.7866547054405963E-2</v>
      </c>
    </row>
    <row r="128" spans="1:8" x14ac:dyDescent="0.25">
      <c r="A128" t="e">
        <f>IF(AND('Anlage Personalaufstellung '!$I$166&gt;=Referenzwerte!C128,'Anlage Personalaufstellung '!$I$166&lt;=Referenzwerte!D128),1,0)</f>
        <v>#DIV/0!</v>
      </c>
      <c r="B128" s="160">
        <v>118</v>
      </c>
      <c r="C128" s="161">
        <v>46600</v>
      </c>
      <c r="D128" s="161">
        <v>46699</v>
      </c>
      <c r="E128" s="161">
        <f t="shared" si="2"/>
        <v>46649.5</v>
      </c>
      <c r="F128" s="162">
        <v>5.7990858909644803E-2</v>
      </c>
      <c r="H128" s="158">
        <f t="shared" si="3"/>
        <v>5.7990858909644803E-2</v>
      </c>
    </row>
    <row r="129" spans="1:8" x14ac:dyDescent="0.25">
      <c r="A129" t="e">
        <f>IF(AND('Anlage Personalaufstellung '!$I$166&gt;=Referenzwerte!C129,'Anlage Personalaufstellung '!$I$166&lt;=Referenzwerte!D129),1,0)</f>
        <v>#DIV/0!</v>
      </c>
      <c r="B129" s="160">
        <v>119</v>
      </c>
      <c r="C129" s="161">
        <v>46700</v>
      </c>
      <c r="D129" s="161">
        <v>46799</v>
      </c>
      <c r="E129" s="161">
        <f t="shared" si="2"/>
        <v>46749.5</v>
      </c>
      <c r="F129" s="162">
        <v>5.811517076488365E-2</v>
      </c>
      <c r="H129" s="158">
        <f t="shared" si="3"/>
        <v>5.811517076488365E-2</v>
      </c>
    </row>
    <row r="130" spans="1:8" x14ac:dyDescent="0.25">
      <c r="A130" t="e">
        <f>IF(AND('Anlage Personalaufstellung '!$I$166&gt;=Referenzwerte!C130,'Anlage Personalaufstellung '!$I$166&lt;=Referenzwerte!D130),1,0)</f>
        <v>#DIV/0!</v>
      </c>
      <c r="B130" s="160">
        <v>120</v>
      </c>
      <c r="C130" s="161">
        <v>46800</v>
      </c>
      <c r="D130" s="161">
        <v>46899</v>
      </c>
      <c r="E130" s="161">
        <f t="shared" si="2"/>
        <v>46849.5</v>
      </c>
      <c r="F130" s="162">
        <v>5.8239482620122497E-2</v>
      </c>
      <c r="H130" s="158">
        <f t="shared" si="3"/>
        <v>5.8239482620122497E-2</v>
      </c>
    </row>
    <row r="131" spans="1:8" x14ac:dyDescent="0.25">
      <c r="A131" t="e">
        <f>IF(AND('Anlage Personalaufstellung '!$I$166&gt;=Referenzwerte!C131,'Anlage Personalaufstellung '!$I$166&lt;=Referenzwerte!D131),1,0)</f>
        <v>#DIV/0!</v>
      </c>
      <c r="B131" s="160">
        <v>121</v>
      </c>
      <c r="C131" s="161">
        <v>46900</v>
      </c>
      <c r="D131" s="161">
        <v>46999</v>
      </c>
      <c r="E131" s="161">
        <f t="shared" si="2"/>
        <v>46949.5</v>
      </c>
      <c r="F131" s="162">
        <v>5.8363794475361337E-2</v>
      </c>
      <c r="H131" s="158">
        <f t="shared" si="3"/>
        <v>5.8363794475361337E-2</v>
      </c>
    </row>
    <row r="132" spans="1:8" x14ac:dyDescent="0.25">
      <c r="A132" t="e">
        <f>IF(AND('Anlage Personalaufstellung '!$I$166&gt;=Referenzwerte!C132,'Anlage Personalaufstellung '!$I$166&lt;=Referenzwerte!D132),1,0)</f>
        <v>#DIV/0!</v>
      </c>
      <c r="B132" s="160">
        <v>122</v>
      </c>
      <c r="C132" s="161">
        <v>47000</v>
      </c>
      <c r="D132" s="161">
        <v>47099</v>
      </c>
      <c r="E132" s="161">
        <f t="shared" si="2"/>
        <v>47049.5</v>
      </c>
      <c r="F132" s="162">
        <v>5.8488106330600184E-2</v>
      </c>
      <c r="H132" s="158">
        <f t="shared" si="3"/>
        <v>5.8488106330600184E-2</v>
      </c>
    </row>
    <row r="133" spans="1:8" x14ac:dyDescent="0.25">
      <c r="A133" t="e">
        <f>IF(AND('Anlage Personalaufstellung '!$I$166&gt;=Referenzwerte!C133,'Anlage Personalaufstellung '!$I$166&lt;=Referenzwerte!D133),1,0)</f>
        <v>#DIV/0!</v>
      </c>
      <c r="B133" s="160">
        <v>123</v>
      </c>
      <c r="C133" s="161">
        <v>47100</v>
      </c>
      <c r="D133" s="161">
        <v>47199</v>
      </c>
      <c r="E133" s="161">
        <f t="shared" si="2"/>
        <v>47149.5</v>
      </c>
      <c r="F133" s="162">
        <v>5.8612418185839031E-2</v>
      </c>
      <c r="H133" s="158">
        <f t="shared" si="3"/>
        <v>5.8612418185839031E-2</v>
      </c>
    </row>
    <row r="134" spans="1:8" x14ac:dyDescent="0.25">
      <c r="A134" t="e">
        <f>IF(AND('Anlage Personalaufstellung '!$I$166&gt;=Referenzwerte!C134,'Anlage Personalaufstellung '!$I$166&lt;=Referenzwerte!D134),1,0)</f>
        <v>#DIV/0!</v>
      </c>
      <c r="B134" s="160">
        <v>124</v>
      </c>
      <c r="C134" s="161">
        <v>47200</v>
      </c>
      <c r="D134" s="161">
        <v>47299</v>
      </c>
      <c r="E134" s="161">
        <f t="shared" si="2"/>
        <v>47249.5</v>
      </c>
      <c r="F134" s="162">
        <v>5.8736730041077871E-2</v>
      </c>
      <c r="H134" s="158">
        <f t="shared" si="3"/>
        <v>5.8736730041077871E-2</v>
      </c>
    </row>
    <row r="135" spans="1:8" x14ac:dyDescent="0.25">
      <c r="A135" t="e">
        <f>IF(AND('Anlage Personalaufstellung '!$I$166&gt;=Referenzwerte!C135,'Anlage Personalaufstellung '!$I$166&lt;=Referenzwerte!D135),1,0)</f>
        <v>#DIV/0!</v>
      </c>
      <c r="B135" s="160">
        <v>125</v>
      </c>
      <c r="C135" s="161">
        <v>47300</v>
      </c>
      <c r="D135" s="161">
        <v>47399</v>
      </c>
      <c r="E135" s="161">
        <f t="shared" si="2"/>
        <v>47349.5</v>
      </c>
      <c r="F135" s="162">
        <v>5.8861041896316718E-2</v>
      </c>
      <c r="H135" s="158">
        <f t="shared" si="3"/>
        <v>5.8861041896316718E-2</v>
      </c>
    </row>
    <row r="136" spans="1:8" x14ac:dyDescent="0.25">
      <c r="A136" t="e">
        <f>IF(AND('Anlage Personalaufstellung '!$I$166&gt;=Referenzwerte!C136,'Anlage Personalaufstellung '!$I$166&lt;=Referenzwerte!D136),1,0)</f>
        <v>#DIV/0!</v>
      </c>
      <c r="B136" s="160">
        <v>126</v>
      </c>
      <c r="C136" s="161">
        <v>47400</v>
      </c>
      <c r="D136" s="161">
        <v>47499</v>
      </c>
      <c r="E136" s="161">
        <f t="shared" si="2"/>
        <v>47449.5</v>
      </c>
      <c r="F136" s="162">
        <v>5.8985353751555565E-2</v>
      </c>
      <c r="H136" s="158">
        <f t="shared" si="3"/>
        <v>5.8985353751555565E-2</v>
      </c>
    </row>
    <row r="137" spans="1:8" x14ac:dyDescent="0.25">
      <c r="A137" t="e">
        <f>IF(AND('Anlage Personalaufstellung '!$I$166&gt;=Referenzwerte!C137,'Anlage Personalaufstellung '!$I$166&lt;=Referenzwerte!D137),1,0)</f>
        <v>#DIV/0!</v>
      </c>
      <c r="B137" s="160">
        <v>127</v>
      </c>
      <c r="C137" s="161">
        <v>47500</v>
      </c>
      <c r="D137" s="161">
        <v>47599</v>
      </c>
      <c r="E137" s="161">
        <f t="shared" si="2"/>
        <v>47549.5</v>
      </c>
      <c r="F137" s="162">
        <v>5.9109665606794405E-2</v>
      </c>
      <c r="H137" s="158">
        <f t="shared" si="3"/>
        <v>5.9109665606794405E-2</v>
      </c>
    </row>
    <row r="138" spans="1:8" x14ac:dyDescent="0.25">
      <c r="A138" t="e">
        <f>IF(AND('Anlage Personalaufstellung '!$I$166&gt;=Referenzwerte!C138,'Anlage Personalaufstellung '!$I$166&lt;=Referenzwerte!D138),1,0)</f>
        <v>#DIV/0!</v>
      </c>
      <c r="B138" s="160">
        <v>128</v>
      </c>
      <c r="C138" s="161">
        <v>47600</v>
      </c>
      <c r="D138" s="161">
        <v>47699</v>
      </c>
      <c r="E138" s="161">
        <f t="shared" si="2"/>
        <v>47649.5</v>
      </c>
      <c r="F138" s="162">
        <v>5.9233977462033252E-2</v>
      </c>
      <c r="H138" s="158">
        <f t="shared" si="3"/>
        <v>5.9233977462033252E-2</v>
      </c>
    </row>
    <row r="139" spans="1:8" x14ac:dyDescent="0.25">
      <c r="A139" t="e">
        <f>IF(AND('Anlage Personalaufstellung '!$I$166&gt;=Referenzwerte!C139,'Anlage Personalaufstellung '!$I$166&lt;=Referenzwerte!D139),1,0)</f>
        <v>#DIV/0!</v>
      </c>
      <c r="B139" s="160">
        <v>129</v>
      </c>
      <c r="C139" s="161">
        <v>47700</v>
      </c>
      <c r="D139" s="161">
        <v>47799</v>
      </c>
      <c r="E139" s="161">
        <f t="shared" si="2"/>
        <v>47749.5</v>
      </c>
      <c r="F139" s="162">
        <v>5.9358289317272099E-2</v>
      </c>
      <c r="H139" s="158">
        <f t="shared" si="3"/>
        <v>5.9358289317272099E-2</v>
      </c>
    </row>
    <row r="140" spans="1:8" x14ac:dyDescent="0.25">
      <c r="A140" t="e">
        <f>IF(AND('Anlage Personalaufstellung '!$I$166&gt;=Referenzwerte!C140,'Anlage Personalaufstellung '!$I$166&lt;=Referenzwerte!D140),1,0)</f>
        <v>#DIV/0!</v>
      </c>
      <c r="B140" s="160">
        <v>130</v>
      </c>
      <c r="C140" s="161">
        <v>47800</v>
      </c>
      <c r="D140" s="161">
        <v>47899</v>
      </c>
      <c r="E140" s="161">
        <f t="shared" si="2"/>
        <v>47849.5</v>
      </c>
      <c r="F140" s="162">
        <v>5.9482601172510939E-2</v>
      </c>
      <c r="H140" s="158">
        <f t="shared" si="3"/>
        <v>5.9482601172510939E-2</v>
      </c>
    </row>
    <row r="141" spans="1:8" x14ac:dyDescent="0.25">
      <c r="A141" t="e">
        <f>IF(AND('Anlage Personalaufstellung '!$I$166&gt;=Referenzwerte!C141,'Anlage Personalaufstellung '!$I$166&lt;=Referenzwerte!D141),1,0)</f>
        <v>#DIV/0!</v>
      </c>
      <c r="B141" s="160">
        <v>131</v>
      </c>
      <c r="C141" s="161">
        <v>47900</v>
      </c>
      <c r="D141" s="161">
        <v>47999</v>
      </c>
      <c r="E141" s="161">
        <f t="shared" ref="E141:E204" si="4">(C141+D141)/2</f>
        <v>47949.5</v>
      </c>
      <c r="F141" s="162">
        <v>5.9606913027749786E-2</v>
      </c>
      <c r="H141" s="158">
        <f t="shared" ref="H141:H204" si="5">H140/E140*E141</f>
        <v>5.9606913027749786E-2</v>
      </c>
    </row>
    <row r="142" spans="1:8" x14ac:dyDescent="0.25">
      <c r="A142" t="e">
        <f>IF(AND('Anlage Personalaufstellung '!$I$166&gt;=Referenzwerte!C142,'Anlage Personalaufstellung '!$I$166&lt;=Referenzwerte!D142),1,0)</f>
        <v>#DIV/0!</v>
      </c>
      <c r="B142" s="160">
        <v>132</v>
      </c>
      <c r="C142" s="161">
        <v>48000</v>
      </c>
      <c r="D142" s="161">
        <v>48099</v>
      </c>
      <c r="E142" s="161">
        <f t="shared" si="4"/>
        <v>48049.5</v>
      </c>
      <c r="F142" s="162">
        <v>5.9731224882988633E-2</v>
      </c>
      <c r="H142" s="158">
        <f t="shared" si="5"/>
        <v>5.9731224882988633E-2</v>
      </c>
    </row>
    <row r="143" spans="1:8" x14ac:dyDescent="0.25">
      <c r="A143" t="e">
        <f>IF(AND('Anlage Personalaufstellung '!$I$166&gt;=Referenzwerte!C143,'Anlage Personalaufstellung '!$I$166&lt;=Referenzwerte!D143),1,0)</f>
        <v>#DIV/0!</v>
      </c>
      <c r="B143" s="160">
        <v>133</v>
      </c>
      <c r="C143" s="161">
        <v>48100</v>
      </c>
      <c r="D143" s="161">
        <v>48199</v>
      </c>
      <c r="E143" s="161">
        <f t="shared" si="4"/>
        <v>48149.5</v>
      </c>
      <c r="F143" s="162">
        <v>5.9855536738227473E-2</v>
      </c>
      <c r="H143" s="158">
        <f t="shared" si="5"/>
        <v>5.9855536738227473E-2</v>
      </c>
    </row>
    <row r="144" spans="1:8" x14ac:dyDescent="0.25">
      <c r="A144" t="e">
        <f>IF(AND('Anlage Personalaufstellung '!$I$166&gt;=Referenzwerte!C144,'Anlage Personalaufstellung '!$I$166&lt;=Referenzwerte!D144),1,0)</f>
        <v>#DIV/0!</v>
      </c>
      <c r="B144" s="160">
        <v>134</v>
      </c>
      <c r="C144" s="161">
        <v>48200</v>
      </c>
      <c r="D144" s="161">
        <v>48299</v>
      </c>
      <c r="E144" s="161">
        <f t="shared" si="4"/>
        <v>48249.5</v>
      </c>
      <c r="F144" s="162">
        <v>5.997984859346632E-2</v>
      </c>
      <c r="H144" s="158">
        <f t="shared" si="5"/>
        <v>5.997984859346632E-2</v>
      </c>
    </row>
    <row r="145" spans="1:8" x14ac:dyDescent="0.25">
      <c r="A145" t="e">
        <f>IF(AND('Anlage Personalaufstellung '!$I$166&gt;=Referenzwerte!C145,'Anlage Personalaufstellung '!$I$166&lt;=Referenzwerte!D145),1,0)</f>
        <v>#DIV/0!</v>
      </c>
      <c r="B145" s="160">
        <v>135</v>
      </c>
      <c r="C145" s="161">
        <v>48300</v>
      </c>
      <c r="D145" s="161">
        <v>48399</v>
      </c>
      <c r="E145" s="161">
        <f t="shared" si="4"/>
        <v>48349.5</v>
      </c>
      <c r="F145" s="162">
        <v>6.0104160448705167E-2</v>
      </c>
      <c r="H145" s="158">
        <f t="shared" si="5"/>
        <v>6.0104160448705167E-2</v>
      </c>
    </row>
    <row r="146" spans="1:8" x14ac:dyDescent="0.25">
      <c r="A146" t="e">
        <f>IF(AND('Anlage Personalaufstellung '!$I$166&gt;=Referenzwerte!C146,'Anlage Personalaufstellung '!$I$166&lt;=Referenzwerte!D146),1,0)</f>
        <v>#DIV/0!</v>
      </c>
      <c r="B146" s="160">
        <v>136</v>
      </c>
      <c r="C146" s="161">
        <v>48400</v>
      </c>
      <c r="D146" s="161">
        <v>48499</v>
      </c>
      <c r="E146" s="161">
        <f t="shared" si="4"/>
        <v>48449.5</v>
      </c>
      <c r="F146" s="162">
        <v>6.0228472303944007E-2</v>
      </c>
      <c r="H146" s="158">
        <f t="shared" si="5"/>
        <v>6.0228472303944007E-2</v>
      </c>
    </row>
    <row r="147" spans="1:8" x14ac:dyDescent="0.25">
      <c r="A147" t="e">
        <f>IF(AND('Anlage Personalaufstellung '!$I$166&gt;=Referenzwerte!C147,'Anlage Personalaufstellung '!$I$166&lt;=Referenzwerte!D147),1,0)</f>
        <v>#DIV/0!</v>
      </c>
      <c r="B147" s="160">
        <v>137</v>
      </c>
      <c r="C147" s="161">
        <v>48500</v>
      </c>
      <c r="D147" s="161">
        <v>48599</v>
      </c>
      <c r="E147" s="161">
        <f t="shared" si="4"/>
        <v>48549.5</v>
      </c>
      <c r="F147" s="162">
        <v>6.0352784159182854E-2</v>
      </c>
      <c r="H147" s="158">
        <f t="shared" si="5"/>
        <v>6.0352784159182854E-2</v>
      </c>
    </row>
    <row r="148" spans="1:8" x14ac:dyDescent="0.25">
      <c r="A148" t="e">
        <f>IF(AND('Anlage Personalaufstellung '!$I$166&gt;=Referenzwerte!C148,'Anlage Personalaufstellung '!$I$166&lt;=Referenzwerte!D148),1,0)</f>
        <v>#DIV/0!</v>
      </c>
      <c r="B148" s="160">
        <v>138</v>
      </c>
      <c r="C148" s="161">
        <v>48600</v>
      </c>
      <c r="D148" s="161">
        <v>48699</v>
      </c>
      <c r="E148" s="161">
        <f t="shared" si="4"/>
        <v>48649.5</v>
      </c>
      <c r="F148" s="162">
        <v>6.0477096014421701E-2</v>
      </c>
      <c r="H148" s="158">
        <f t="shared" si="5"/>
        <v>6.0477096014421701E-2</v>
      </c>
    </row>
    <row r="149" spans="1:8" x14ac:dyDescent="0.25">
      <c r="A149" t="e">
        <f>IF(AND('Anlage Personalaufstellung '!$I$166&gt;=Referenzwerte!C149,'Anlage Personalaufstellung '!$I$166&lt;=Referenzwerte!D149),1,0)</f>
        <v>#DIV/0!</v>
      </c>
      <c r="B149" s="160">
        <v>139</v>
      </c>
      <c r="C149" s="161">
        <v>48700</v>
      </c>
      <c r="D149" s="161">
        <v>48799</v>
      </c>
      <c r="E149" s="161">
        <f t="shared" si="4"/>
        <v>48749.5</v>
      </c>
      <c r="F149" s="162">
        <v>6.0601407869660541E-2</v>
      </c>
      <c r="H149" s="158">
        <f t="shared" si="5"/>
        <v>6.0601407869660541E-2</v>
      </c>
    </row>
    <row r="150" spans="1:8" x14ac:dyDescent="0.25">
      <c r="A150" t="e">
        <f>IF(AND('Anlage Personalaufstellung '!$I$166&gt;=Referenzwerte!C150,'Anlage Personalaufstellung '!$I$166&lt;=Referenzwerte!D150),1,0)</f>
        <v>#DIV/0!</v>
      </c>
      <c r="B150" s="160">
        <v>140</v>
      </c>
      <c r="C150" s="161">
        <v>48800</v>
      </c>
      <c r="D150" s="161">
        <v>48899</v>
      </c>
      <c r="E150" s="161">
        <f t="shared" si="4"/>
        <v>48849.5</v>
      </c>
      <c r="F150" s="162">
        <v>6.0725719724899388E-2</v>
      </c>
      <c r="H150" s="158">
        <f t="shared" si="5"/>
        <v>6.0725719724899388E-2</v>
      </c>
    </row>
    <row r="151" spans="1:8" x14ac:dyDescent="0.25">
      <c r="A151" t="e">
        <f>IF(AND('Anlage Personalaufstellung '!$I$166&gt;=Referenzwerte!C151,'Anlage Personalaufstellung '!$I$166&lt;=Referenzwerte!D151),1,0)</f>
        <v>#DIV/0!</v>
      </c>
      <c r="B151" s="160">
        <v>141</v>
      </c>
      <c r="C151" s="161">
        <v>48900</v>
      </c>
      <c r="D151" s="161">
        <v>48999</v>
      </c>
      <c r="E151" s="161">
        <f t="shared" si="4"/>
        <v>48949.5</v>
      </c>
      <c r="F151" s="162">
        <v>6.0850031580138235E-2</v>
      </c>
      <c r="H151" s="158">
        <f t="shared" si="5"/>
        <v>6.0850031580138235E-2</v>
      </c>
    </row>
    <row r="152" spans="1:8" x14ac:dyDescent="0.25">
      <c r="A152" t="e">
        <f>IF(AND('Anlage Personalaufstellung '!$I$166&gt;=Referenzwerte!C152,'Anlage Personalaufstellung '!$I$166&lt;=Referenzwerte!D152),1,0)</f>
        <v>#DIV/0!</v>
      </c>
      <c r="B152" s="160">
        <v>142</v>
      </c>
      <c r="C152" s="161">
        <v>49000</v>
      </c>
      <c r="D152" s="161">
        <v>49099</v>
      </c>
      <c r="E152" s="161">
        <f t="shared" si="4"/>
        <v>49049.5</v>
      </c>
      <c r="F152" s="162">
        <v>6.0974343435377075E-2</v>
      </c>
      <c r="H152" s="158">
        <f t="shared" si="5"/>
        <v>6.0974343435377075E-2</v>
      </c>
    </row>
    <row r="153" spans="1:8" x14ac:dyDescent="0.25">
      <c r="A153" t="e">
        <f>IF(AND('Anlage Personalaufstellung '!$I$166&gt;=Referenzwerte!C153,'Anlage Personalaufstellung '!$I$166&lt;=Referenzwerte!D153),1,0)</f>
        <v>#DIV/0!</v>
      </c>
      <c r="B153" s="160">
        <v>143</v>
      </c>
      <c r="C153" s="161">
        <v>49100</v>
      </c>
      <c r="D153" s="161">
        <v>49199</v>
      </c>
      <c r="E153" s="161">
        <f t="shared" si="4"/>
        <v>49149.5</v>
      </c>
      <c r="F153" s="162">
        <v>6.1098655290615922E-2</v>
      </c>
      <c r="H153" s="158">
        <f t="shared" si="5"/>
        <v>6.1098655290615922E-2</v>
      </c>
    </row>
    <row r="154" spans="1:8" x14ac:dyDescent="0.25">
      <c r="A154" t="e">
        <f>IF(AND('Anlage Personalaufstellung '!$I$166&gt;=Referenzwerte!C154,'Anlage Personalaufstellung '!$I$166&lt;=Referenzwerte!D154),1,0)</f>
        <v>#DIV/0!</v>
      </c>
      <c r="B154" s="160">
        <v>144</v>
      </c>
      <c r="C154" s="161">
        <v>49200</v>
      </c>
      <c r="D154" s="161">
        <v>49299</v>
      </c>
      <c r="E154" s="161">
        <f t="shared" si="4"/>
        <v>49249.5</v>
      </c>
      <c r="F154" s="162">
        <v>6.1222967145854769E-2</v>
      </c>
      <c r="H154" s="158">
        <f t="shared" si="5"/>
        <v>6.1222967145854769E-2</v>
      </c>
    </row>
    <row r="155" spans="1:8" x14ac:dyDescent="0.25">
      <c r="A155" t="e">
        <f>IF(AND('Anlage Personalaufstellung '!$I$166&gt;=Referenzwerte!C155,'Anlage Personalaufstellung '!$I$166&lt;=Referenzwerte!D155),1,0)</f>
        <v>#DIV/0!</v>
      </c>
      <c r="B155" s="160">
        <v>145</v>
      </c>
      <c r="C155" s="161">
        <v>49300</v>
      </c>
      <c r="D155" s="161">
        <v>49399</v>
      </c>
      <c r="E155" s="161">
        <f t="shared" si="4"/>
        <v>49349.5</v>
      </c>
      <c r="F155" s="162">
        <v>6.1347279001093609E-2</v>
      </c>
      <c r="H155" s="158">
        <f t="shared" si="5"/>
        <v>6.1347279001093609E-2</v>
      </c>
    </row>
    <row r="156" spans="1:8" x14ac:dyDescent="0.25">
      <c r="A156" t="e">
        <f>IF(AND('Anlage Personalaufstellung '!$I$166&gt;=Referenzwerte!C156,'Anlage Personalaufstellung '!$I$166&lt;=Referenzwerte!D156),1,0)</f>
        <v>#DIV/0!</v>
      </c>
      <c r="B156" s="160">
        <v>146</v>
      </c>
      <c r="C156" s="161">
        <v>49400</v>
      </c>
      <c r="D156" s="161">
        <v>49499</v>
      </c>
      <c r="E156" s="161">
        <f t="shared" si="4"/>
        <v>49449.5</v>
      </c>
      <c r="F156" s="162">
        <v>6.1471590856332456E-2</v>
      </c>
      <c r="H156" s="158">
        <f t="shared" si="5"/>
        <v>6.1471590856332456E-2</v>
      </c>
    </row>
    <row r="157" spans="1:8" x14ac:dyDescent="0.25">
      <c r="A157" t="e">
        <f>IF(AND('Anlage Personalaufstellung '!$I$166&gt;=Referenzwerte!C157,'Anlage Personalaufstellung '!$I$166&lt;=Referenzwerte!D157),1,0)</f>
        <v>#DIV/0!</v>
      </c>
      <c r="B157" s="160">
        <v>147</v>
      </c>
      <c r="C157" s="161">
        <v>49500</v>
      </c>
      <c r="D157" s="161">
        <v>49599</v>
      </c>
      <c r="E157" s="161">
        <f t="shared" si="4"/>
        <v>49549.5</v>
      </c>
      <c r="F157" s="162">
        <v>6.1595902711571303E-2</v>
      </c>
      <c r="H157" s="158">
        <f t="shared" si="5"/>
        <v>6.1595902711571303E-2</v>
      </c>
    </row>
    <row r="158" spans="1:8" x14ac:dyDescent="0.25">
      <c r="A158" t="e">
        <f>IF(AND('Anlage Personalaufstellung '!$I$166&gt;=Referenzwerte!C158,'Anlage Personalaufstellung '!$I$166&lt;=Referenzwerte!D158),1,0)</f>
        <v>#DIV/0!</v>
      </c>
      <c r="B158" s="160">
        <v>148</v>
      </c>
      <c r="C158" s="161">
        <v>49600</v>
      </c>
      <c r="D158" s="161">
        <v>49699</v>
      </c>
      <c r="E158" s="161">
        <f t="shared" si="4"/>
        <v>49649.5</v>
      </c>
      <c r="F158" s="162">
        <v>6.1720214566810143E-2</v>
      </c>
      <c r="H158" s="158">
        <f t="shared" si="5"/>
        <v>6.1720214566810143E-2</v>
      </c>
    </row>
    <row r="159" spans="1:8" x14ac:dyDescent="0.25">
      <c r="A159" t="e">
        <f>IF(AND('Anlage Personalaufstellung '!$I$166&gt;=Referenzwerte!C159,'Anlage Personalaufstellung '!$I$166&lt;=Referenzwerte!D159),1,0)</f>
        <v>#DIV/0!</v>
      </c>
      <c r="B159" s="160">
        <v>149</v>
      </c>
      <c r="C159" s="161">
        <v>49700</v>
      </c>
      <c r="D159" s="161">
        <v>49799</v>
      </c>
      <c r="E159" s="161">
        <f t="shared" si="4"/>
        <v>49749.5</v>
      </c>
      <c r="F159" s="162">
        <v>6.184452642204899E-2</v>
      </c>
      <c r="H159" s="158">
        <f t="shared" si="5"/>
        <v>6.184452642204899E-2</v>
      </c>
    </row>
    <row r="160" spans="1:8" x14ac:dyDescent="0.25">
      <c r="A160" t="e">
        <f>IF(AND('Anlage Personalaufstellung '!$I$166&gt;=Referenzwerte!C160,'Anlage Personalaufstellung '!$I$166&lt;=Referenzwerte!D160),1,0)</f>
        <v>#DIV/0!</v>
      </c>
      <c r="B160" s="160">
        <v>150</v>
      </c>
      <c r="C160" s="161">
        <v>49800</v>
      </c>
      <c r="D160" s="161">
        <v>49899</v>
      </c>
      <c r="E160" s="161">
        <f t="shared" si="4"/>
        <v>49849.5</v>
      </c>
      <c r="F160" s="162">
        <v>6.196883827728783E-2</v>
      </c>
      <c r="H160" s="158">
        <f t="shared" si="5"/>
        <v>6.196883827728783E-2</v>
      </c>
    </row>
    <row r="161" spans="1:8" x14ac:dyDescent="0.25">
      <c r="A161" t="e">
        <f>IF(AND('Anlage Personalaufstellung '!$I$166&gt;=Referenzwerte!C161,'Anlage Personalaufstellung '!$I$166&lt;=Referenzwerte!D161),1,0)</f>
        <v>#DIV/0!</v>
      </c>
      <c r="B161" s="160">
        <v>151</v>
      </c>
      <c r="C161" s="161">
        <v>49900</v>
      </c>
      <c r="D161" s="161">
        <v>49999</v>
      </c>
      <c r="E161" s="161">
        <f t="shared" si="4"/>
        <v>49949.5</v>
      </c>
      <c r="F161" s="162">
        <v>6.2093150132526677E-2</v>
      </c>
      <c r="H161" s="158">
        <f t="shared" si="5"/>
        <v>6.2093150132526677E-2</v>
      </c>
    </row>
    <row r="162" spans="1:8" x14ac:dyDescent="0.25">
      <c r="A162" t="e">
        <f>IF(AND('Anlage Personalaufstellung '!$I$166&gt;=Referenzwerte!C162,'Anlage Personalaufstellung '!$I$166&lt;=Referenzwerte!D162),1,0)</f>
        <v>#DIV/0!</v>
      </c>
      <c r="B162" s="160">
        <v>152</v>
      </c>
      <c r="C162" s="161">
        <v>50000</v>
      </c>
      <c r="D162" s="161">
        <v>50099</v>
      </c>
      <c r="E162" s="161">
        <f t="shared" si="4"/>
        <v>50049.5</v>
      </c>
      <c r="F162" s="162">
        <v>6.2217461987765524E-2</v>
      </c>
      <c r="H162" s="158">
        <f t="shared" si="5"/>
        <v>6.2217461987765524E-2</v>
      </c>
    </row>
    <row r="163" spans="1:8" x14ac:dyDescent="0.25">
      <c r="A163" t="e">
        <f>IF(AND('Anlage Personalaufstellung '!$I$166&gt;=Referenzwerte!C163,'Anlage Personalaufstellung '!$I$166&lt;=Referenzwerte!D163),1,0)</f>
        <v>#DIV/0!</v>
      </c>
      <c r="B163" s="160">
        <v>153</v>
      </c>
      <c r="C163" s="161">
        <v>50100</v>
      </c>
      <c r="D163" s="161">
        <v>50199</v>
      </c>
      <c r="E163" s="161">
        <f t="shared" si="4"/>
        <v>50149.5</v>
      </c>
      <c r="F163" s="162">
        <v>6.2341773843004364E-2</v>
      </c>
      <c r="H163" s="158">
        <f t="shared" si="5"/>
        <v>6.2341773843004364E-2</v>
      </c>
    </row>
    <row r="164" spans="1:8" x14ac:dyDescent="0.25">
      <c r="A164" t="e">
        <f>IF(AND('Anlage Personalaufstellung '!$I$166&gt;=Referenzwerte!C164,'Anlage Personalaufstellung '!$I$166&lt;=Referenzwerte!D164),1,0)</f>
        <v>#DIV/0!</v>
      </c>
      <c r="B164" s="160">
        <v>154</v>
      </c>
      <c r="C164" s="161">
        <v>50200</v>
      </c>
      <c r="D164" s="161">
        <v>50299</v>
      </c>
      <c r="E164" s="161">
        <f t="shared" si="4"/>
        <v>50249.5</v>
      </c>
      <c r="F164" s="162">
        <v>6.2466085698243211E-2</v>
      </c>
      <c r="H164" s="158">
        <f t="shared" si="5"/>
        <v>6.2466085698243211E-2</v>
      </c>
    </row>
    <row r="165" spans="1:8" x14ac:dyDescent="0.25">
      <c r="A165" t="e">
        <f>IF(AND('Anlage Personalaufstellung '!$I$166&gt;=Referenzwerte!C165,'Anlage Personalaufstellung '!$I$166&lt;=Referenzwerte!D165),1,0)</f>
        <v>#DIV/0!</v>
      </c>
      <c r="B165" s="160">
        <v>155</v>
      </c>
      <c r="C165" s="161">
        <v>50300</v>
      </c>
      <c r="D165" s="161">
        <v>50399</v>
      </c>
      <c r="E165" s="161">
        <f t="shared" si="4"/>
        <v>50349.5</v>
      </c>
      <c r="F165" s="162">
        <v>6.2590397553482058E-2</v>
      </c>
      <c r="H165" s="158">
        <f t="shared" si="5"/>
        <v>6.2590397553482058E-2</v>
      </c>
    </row>
    <row r="166" spans="1:8" x14ac:dyDescent="0.25">
      <c r="A166" t="e">
        <f>IF(AND('Anlage Personalaufstellung '!$I$166&gt;=Referenzwerte!C166,'Anlage Personalaufstellung '!$I$166&lt;=Referenzwerte!D166),1,0)</f>
        <v>#DIV/0!</v>
      </c>
      <c r="B166" s="160">
        <v>156</v>
      </c>
      <c r="C166" s="161">
        <v>50400</v>
      </c>
      <c r="D166" s="161">
        <v>50499</v>
      </c>
      <c r="E166" s="161">
        <f t="shared" si="4"/>
        <v>50449.5</v>
      </c>
      <c r="F166" s="162">
        <v>6.2714709408720898E-2</v>
      </c>
      <c r="H166" s="158">
        <f t="shared" si="5"/>
        <v>6.2714709408720898E-2</v>
      </c>
    </row>
    <row r="167" spans="1:8" x14ac:dyDescent="0.25">
      <c r="A167" t="e">
        <f>IF(AND('Anlage Personalaufstellung '!$I$166&gt;=Referenzwerte!C167,'Anlage Personalaufstellung '!$I$166&lt;=Referenzwerte!D167),1,0)</f>
        <v>#DIV/0!</v>
      </c>
      <c r="B167" s="160">
        <v>157</v>
      </c>
      <c r="C167" s="161">
        <v>50500</v>
      </c>
      <c r="D167" s="161">
        <v>50599</v>
      </c>
      <c r="E167" s="161">
        <f t="shared" si="4"/>
        <v>50549.5</v>
      </c>
      <c r="F167" s="162">
        <v>6.2839021263959752E-2</v>
      </c>
      <c r="H167" s="158">
        <f t="shared" si="5"/>
        <v>6.2839021263959752E-2</v>
      </c>
    </row>
    <row r="168" spans="1:8" x14ac:dyDescent="0.25">
      <c r="A168" t="e">
        <f>IF(AND('Anlage Personalaufstellung '!$I$166&gt;=Referenzwerte!C168,'Anlage Personalaufstellung '!$I$166&lt;=Referenzwerte!D168),1,0)</f>
        <v>#DIV/0!</v>
      </c>
      <c r="B168" s="160">
        <v>158</v>
      </c>
      <c r="C168" s="161">
        <v>50600</v>
      </c>
      <c r="D168" s="161">
        <v>50699</v>
      </c>
      <c r="E168" s="161">
        <f t="shared" si="4"/>
        <v>50649.5</v>
      </c>
      <c r="F168" s="162">
        <v>6.2963333119198606E-2</v>
      </c>
      <c r="H168" s="158">
        <f t="shared" si="5"/>
        <v>6.2963333119198606E-2</v>
      </c>
    </row>
    <row r="169" spans="1:8" x14ac:dyDescent="0.25">
      <c r="A169" t="e">
        <f>IF(AND('Anlage Personalaufstellung '!$I$166&gt;=Referenzwerte!C169,'Anlage Personalaufstellung '!$I$166&lt;=Referenzwerte!D169),1,0)</f>
        <v>#DIV/0!</v>
      </c>
      <c r="B169" s="160">
        <v>159</v>
      </c>
      <c r="C169" s="161">
        <v>50700</v>
      </c>
      <c r="D169" s="161">
        <v>50799</v>
      </c>
      <c r="E169" s="161">
        <f t="shared" si="4"/>
        <v>50749.5</v>
      </c>
      <c r="F169" s="162">
        <v>6.3087644974437446E-2</v>
      </c>
      <c r="H169" s="158">
        <f t="shared" si="5"/>
        <v>6.3087644974437446E-2</v>
      </c>
    </row>
    <row r="170" spans="1:8" x14ac:dyDescent="0.25">
      <c r="A170" t="e">
        <f>IF(AND('Anlage Personalaufstellung '!$I$166&gt;=Referenzwerte!C170,'Anlage Personalaufstellung '!$I$166&lt;=Referenzwerte!D170),1,0)</f>
        <v>#DIV/0!</v>
      </c>
      <c r="B170" s="160">
        <v>160</v>
      </c>
      <c r="C170" s="161">
        <v>50800</v>
      </c>
      <c r="D170" s="161">
        <v>50899</v>
      </c>
      <c r="E170" s="161">
        <f t="shared" si="4"/>
        <v>50849.5</v>
      </c>
      <c r="F170" s="162">
        <v>6.3211956829676286E-2</v>
      </c>
      <c r="H170" s="158">
        <f t="shared" si="5"/>
        <v>6.3211956829676286E-2</v>
      </c>
    </row>
    <row r="171" spans="1:8" x14ac:dyDescent="0.25">
      <c r="A171" t="e">
        <f>IF(AND('Anlage Personalaufstellung '!$I$166&gt;=Referenzwerte!C171,'Anlage Personalaufstellung '!$I$166&lt;=Referenzwerte!D171),1,0)</f>
        <v>#DIV/0!</v>
      </c>
      <c r="B171" s="160">
        <v>161</v>
      </c>
      <c r="C171" s="161">
        <v>50900</v>
      </c>
      <c r="D171" s="161">
        <v>50999</v>
      </c>
      <c r="E171" s="161">
        <f t="shared" si="4"/>
        <v>50949.5</v>
      </c>
      <c r="F171" s="162">
        <v>6.333626868491514E-2</v>
      </c>
      <c r="H171" s="158">
        <f t="shared" si="5"/>
        <v>6.333626868491514E-2</v>
      </c>
    </row>
    <row r="172" spans="1:8" x14ac:dyDescent="0.25">
      <c r="A172" t="e">
        <f>IF(AND('Anlage Personalaufstellung '!$I$166&gt;=Referenzwerte!C172,'Anlage Personalaufstellung '!$I$166&lt;=Referenzwerte!D172),1,0)</f>
        <v>#DIV/0!</v>
      </c>
      <c r="B172" s="160">
        <v>162</v>
      </c>
      <c r="C172" s="161">
        <v>51000</v>
      </c>
      <c r="D172" s="161">
        <v>51099</v>
      </c>
      <c r="E172" s="161">
        <f t="shared" si="4"/>
        <v>51049.5</v>
      </c>
      <c r="F172" s="162">
        <v>6.346058054015398E-2</v>
      </c>
      <c r="H172" s="158">
        <f t="shared" si="5"/>
        <v>6.346058054015398E-2</v>
      </c>
    </row>
    <row r="173" spans="1:8" x14ac:dyDescent="0.25">
      <c r="A173" t="e">
        <f>IF(AND('Anlage Personalaufstellung '!$I$166&gt;=Referenzwerte!C173,'Anlage Personalaufstellung '!$I$166&lt;=Referenzwerte!D173),1,0)</f>
        <v>#DIV/0!</v>
      </c>
      <c r="B173" s="160">
        <v>163</v>
      </c>
      <c r="C173" s="161">
        <v>51100</v>
      </c>
      <c r="D173" s="161">
        <v>51199</v>
      </c>
      <c r="E173" s="161">
        <f t="shared" si="4"/>
        <v>51149.5</v>
      </c>
      <c r="F173" s="162">
        <v>6.358489239539282E-2</v>
      </c>
      <c r="H173" s="158">
        <f t="shared" si="5"/>
        <v>6.358489239539282E-2</v>
      </c>
    </row>
    <row r="174" spans="1:8" x14ac:dyDescent="0.25">
      <c r="A174" t="e">
        <f>IF(AND('Anlage Personalaufstellung '!$I$166&gt;=Referenzwerte!C174,'Anlage Personalaufstellung '!$I$166&lt;=Referenzwerte!D174),1,0)</f>
        <v>#DIV/0!</v>
      </c>
      <c r="B174" s="160">
        <v>164</v>
      </c>
      <c r="C174" s="161">
        <v>51200</v>
      </c>
      <c r="D174" s="161">
        <v>51299</v>
      </c>
      <c r="E174" s="161">
        <f t="shared" si="4"/>
        <v>51249.5</v>
      </c>
      <c r="F174" s="162">
        <v>6.3709204250631674E-2</v>
      </c>
      <c r="H174" s="158">
        <f t="shared" si="5"/>
        <v>6.3709204250631674E-2</v>
      </c>
    </row>
    <row r="175" spans="1:8" x14ac:dyDescent="0.25">
      <c r="A175" t="e">
        <f>IF(AND('Anlage Personalaufstellung '!$I$166&gt;=Referenzwerte!C175,'Anlage Personalaufstellung '!$I$166&lt;=Referenzwerte!D175),1,0)</f>
        <v>#DIV/0!</v>
      </c>
      <c r="B175" s="160">
        <v>165</v>
      </c>
      <c r="C175" s="161">
        <v>51300</v>
      </c>
      <c r="D175" s="161">
        <v>51399</v>
      </c>
      <c r="E175" s="161">
        <f t="shared" si="4"/>
        <v>51349.5</v>
      </c>
      <c r="F175" s="162">
        <v>6.3833516105870514E-2</v>
      </c>
      <c r="H175" s="158">
        <f t="shared" si="5"/>
        <v>6.3833516105870514E-2</v>
      </c>
    </row>
    <row r="176" spans="1:8" x14ac:dyDescent="0.25">
      <c r="A176" t="e">
        <f>IF(AND('Anlage Personalaufstellung '!$I$166&gt;=Referenzwerte!C176,'Anlage Personalaufstellung '!$I$166&lt;=Referenzwerte!D176),1,0)</f>
        <v>#DIV/0!</v>
      </c>
      <c r="B176" s="160">
        <v>166</v>
      </c>
      <c r="C176" s="161">
        <v>51400</v>
      </c>
      <c r="D176" s="161">
        <v>51499</v>
      </c>
      <c r="E176" s="161">
        <f t="shared" si="4"/>
        <v>51449.5</v>
      </c>
      <c r="F176" s="162">
        <v>6.3957827961109354E-2</v>
      </c>
      <c r="H176" s="158">
        <f t="shared" si="5"/>
        <v>6.3957827961109354E-2</v>
      </c>
    </row>
    <row r="177" spans="1:8" x14ac:dyDescent="0.25">
      <c r="A177" t="e">
        <f>IF(AND('Anlage Personalaufstellung '!$I$166&gt;=Referenzwerte!C177,'Anlage Personalaufstellung '!$I$166&lt;=Referenzwerte!D177),1,0)</f>
        <v>#DIV/0!</v>
      </c>
      <c r="B177" s="160">
        <v>167</v>
      </c>
      <c r="C177" s="161">
        <v>51500</v>
      </c>
      <c r="D177" s="161">
        <v>51599</v>
      </c>
      <c r="E177" s="161">
        <f t="shared" si="4"/>
        <v>51549.5</v>
      </c>
      <c r="F177" s="162">
        <v>6.4082139816348208E-2</v>
      </c>
      <c r="H177" s="158">
        <f t="shared" si="5"/>
        <v>6.4082139816348208E-2</v>
      </c>
    </row>
    <row r="178" spans="1:8" x14ac:dyDescent="0.25">
      <c r="A178" t="e">
        <f>IF(AND('Anlage Personalaufstellung '!$I$166&gt;=Referenzwerte!C178,'Anlage Personalaufstellung '!$I$166&lt;=Referenzwerte!D178),1,0)</f>
        <v>#DIV/0!</v>
      </c>
      <c r="B178" s="160">
        <v>168</v>
      </c>
      <c r="C178" s="161">
        <v>51600</v>
      </c>
      <c r="D178" s="161">
        <v>51699</v>
      </c>
      <c r="E178" s="161">
        <f t="shared" si="4"/>
        <v>51649.5</v>
      </c>
      <c r="F178" s="162">
        <v>6.4206451671587048E-2</v>
      </c>
      <c r="H178" s="158">
        <f t="shared" si="5"/>
        <v>6.4206451671587048E-2</v>
      </c>
    </row>
    <row r="179" spans="1:8" x14ac:dyDescent="0.25">
      <c r="A179" t="e">
        <f>IF(AND('Anlage Personalaufstellung '!$I$166&gt;=Referenzwerte!C179,'Anlage Personalaufstellung '!$I$166&lt;=Referenzwerte!D179),1,0)</f>
        <v>#DIV/0!</v>
      </c>
      <c r="B179" s="160">
        <v>169</v>
      </c>
      <c r="C179" s="161">
        <v>51700</v>
      </c>
      <c r="D179" s="161">
        <v>51799</v>
      </c>
      <c r="E179" s="161">
        <f t="shared" si="4"/>
        <v>51749.5</v>
      </c>
      <c r="F179" s="162">
        <v>6.4330763526825888E-2</v>
      </c>
      <c r="H179" s="158">
        <f t="shared" si="5"/>
        <v>6.4330763526825888E-2</v>
      </c>
    </row>
    <row r="180" spans="1:8" x14ac:dyDescent="0.25">
      <c r="A180" t="e">
        <f>IF(AND('Anlage Personalaufstellung '!$I$166&gt;=Referenzwerte!C180,'Anlage Personalaufstellung '!$I$166&lt;=Referenzwerte!D180),1,0)</f>
        <v>#DIV/0!</v>
      </c>
      <c r="B180" s="160">
        <v>170</v>
      </c>
      <c r="C180" s="161">
        <v>51800</v>
      </c>
      <c r="D180" s="161">
        <v>51899</v>
      </c>
      <c r="E180" s="161">
        <f t="shared" si="4"/>
        <v>51849.5</v>
      </c>
      <c r="F180" s="162">
        <v>6.4455075382064742E-2</v>
      </c>
      <c r="H180" s="158">
        <f t="shared" si="5"/>
        <v>6.4455075382064742E-2</v>
      </c>
    </row>
    <row r="181" spans="1:8" x14ac:dyDescent="0.25">
      <c r="A181" t="e">
        <f>IF(AND('Anlage Personalaufstellung '!$I$166&gt;=Referenzwerte!C181,'Anlage Personalaufstellung '!$I$166&lt;=Referenzwerte!D181),1,0)</f>
        <v>#DIV/0!</v>
      </c>
      <c r="B181" s="160">
        <v>171</v>
      </c>
      <c r="C181" s="161">
        <v>51900</v>
      </c>
      <c r="D181" s="161">
        <v>51999</v>
      </c>
      <c r="E181" s="161">
        <f t="shared" si="4"/>
        <v>51949.5</v>
      </c>
      <c r="F181" s="162">
        <v>6.4579387237303595E-2</v>
      </c>
      <c r="H181" s="158">
        <f t="shared" si="5"/>
        <v>6.4579387237303595E-2</v>
      </c>
    </row>
    <row r="182" spans="1:8" x14ac:dyDescent="0.25">
      <c r="A182" t="e">
        <f>IF(AND('Anlage Personalaufstellung '!$I$166&gt;=Referenzwerte!C182,'Anlage Personalaufstellung '!$I$166&lt;=Referenzwerte!D182),1,0)</f>
        <v>#DIV/0!</v>
      </c>
      <c r="B182" s="160">
        <v>172</v>
      </c>
      <c r="C182" s="161">
        <v>52000</v>
      </c>
      <c r="D182" s="161">
        <v>52099</v>
      </c>
      <c r="E182" s="161">
        <f t="shared" si="4"/>
        <v>52049.5</v>
      </c>
      <c r="F182" s="162">
        <v>6.4703699092542435E-2</v>
      </c>
      <c r="H182" s="158">
        <f t="shared" si="5"/>
        <v>6.4703699092542435E-2</v>
      </c>
    </row>
    <row r="183" spans="1:8" x14ac:dyDescent="0.25">
      <c r="A183" t="e">
        <f>IF(AND('Anlage Personalaufstellung '!$I$166&gt;=Referenzwerte!C183,'Anlage Personalaufstellung '!$I$166&lt;=Referenzwerte!D183),1,0)</f>
        <v>#DIV/0!</v>
      </c>
      <c r="B183" s="160">
        <v>173</v>
      </c>
      <c r="C183" s="161">
        <v>52100</v>
      </c>
      <c r="D183" s="161">
        <v>52199</v>
      </c>
      <c r="E183" s="161">
        <f t="shared" si="4"/>
        <v>52149.5</v>
      </c>
      <c r="F183" s="162">
        <v>6.4828010947781275E-2</v>
      </c>
      <c r="H183" s="158">
        <f t="shared" si="5"/>
        <v>6.4828010947781275E-2</v>
      </c>
    </row>
    <row r="184" spans="1:8" x14ac:dyDescent="0.25">
      <c r="A184" t="e">
        <f>IF(AND('Anlage Personalaufstellung '!$I$166&gt;=Referenzwerte!C184,'Anlage Personalaufstellung '!$I$166&lt;=Referenzwerte!D184),1,0)</f>
        <v>#DIV/0!</v>
      </c>
      <c r="B184" s="160">
        <v>174</v>
      </c>
      <c r="C184" s="161">
        <v>52200</v>
      </c>
      <c r="D184" s="161">
        <v>52299</v>
      </c>
      <c r="E184" s="161">
        <f t="shared" si="4"/>
        <v>52249.5</v>
      </c>
      <c r="F184" s="162">
        <v>6.4952322803020129E-2</v>
      </c>
      <c r="H184" s="158">
        <f t="shared" si="5"/>
        <v>6.4952322803020129E-2</v>
      </c>
    </row>
    <row r="185" spans="1:8" x14ac:dyDescent="0.25">
      <c r="A185" t="e">
        <f>IF(AND('Anlage Personalaufstellung '!$I$166&gt;=Referenzwerte!C185,'Anlage Personalaufstellung '!$I$166&lt;=Referenzwerte!D185),1,0)</f>
        <v>#DIV/0!</v>
      </c>
      <c r="B185" s="160">
        <v>175</v>
      </c>
      <c r="C185" s="161">
        <v>52300</v>
      </c>
      <c r="D185" s="161">
        <v>52399</v>
      </c>
      <c r="E185" s="161">
        <f t="shared" si="4"/>
        <v>52349.5</v>
      </c>
      <c r="F185" s="162">
        <v>6.5076634658258969E-2</v>
      </c>
      <c r="H185" s="158">
        <f t="shared" si="5"/>
        <v>6.5076634658258969E-2</v>
      </c>
    </row>
    <row r="186" spans="1:8" x14ac:dyDescent="0.25">
      <c r="A186" t="e">
        <f>IF(AND('Anlage Personalaufstellung '!$I$166&gt;=Referenzwerte!C186,'Anlage Personalaufstellung '!$I$166&lt;=Referenzwerte!D186),1,0)</f>
        <v>#DIV/0!</v>
      </c>
      <c r="B186" s="160">
        <v>176</v>
      </c>
      <c r="C186" s="161">
        <v>52400</v>
      </c>
      <c r="D186" s="161">
        <v>52499</v>
      </c>
      <c r="E186" s="161">
        <f t="shared" si="4"/>
        <v>52449.5</v>
      </c>
      <c r="F186" s="162">
        <v>6.5200946513497809E-2</v>
      </c>
      <c r="H186" s="158">
        <f t="shared" si="5"/>
        <v>6.5200946513497809E-2</v>
      </c>
    </row>
    <row r="187" spans="1:8" x14ac:dyDescent="0.25">
      <c r="A187" t="e">
        <f>IF(AND('Anlage Personalaufstellung '!$I$166&gt;=Referenzwerte!C187,'Anlage Personalaufstellung '!$I$166&lt;=Referenzwerte!D187),1,0)</f>
        <v>#DIV/0!</v>
      </c>
      <c r="B187" s="160">
        <v>177</v>
      </c>
      <c r="C187" s="161">
        <v>52500</v>
      </c>
      <c r="D187" s="161">
        <v>52599</v>
      </c>
      <c r="E187" s="161">
        <f t="shared" si="4"/>
        <v>52549.5</v>
      </c>
      <c r="F187" s="162">
        <v>6.5325258368736663E-2</v>
      </c>
      <c r="H187" s="158">
        <f t="shared" si="5"/>
        <v>6.5325258368736663E-2</v>
      </c>
    </row>
    <row r="188" spans="1:8" x14ac:dyDescent="0.25">
      <c r="A188" t="e">
        <f>IF(AND('Anlage Personalaufstellung '!$I$166&gt;=Referenzwerte!C188,'Anlage Personalaufstellung '!$I$166&lt;=Referenzwerte!D188),1,0)</f>
        <v>#DIV/0!</v>
      </c>
      <c r="B188" s="160">
        <v>178</v>
      </c>
      <c r="C188" s="161">
        <v>52600</v>
      </c>
      <c r="D188" s="161">
        <v>52699</v>
      </c>
      <c r="E188" s="161">
        <f t="shared" si="4"/>
        <v>52649.5</v>
      </c>
      <c r="F188" s="162">
        <v>6.5449570223975503E-2</v>
      </c>
      <c r="H188" s="158">
        <f t="shared" si="5"/>
        <v>6.5449570223975503E-2</v>
      </c>
    </row>
    <row r="189" spans="1:8" x14ac:dyDescent="0.25">
      <c r="A189" t="e">
        <f>IF(AND('Anlage Personalaufstellung '!$I$166&gt;=Referenzwerte!C189,'Anlage Personalaufstellung '!$I$166&lt;=Referenzwerte!D189),1,0)</f>
        <v>#DIV/0!</v>
      </c>
      <c r="B189" s="160">
        <v>179</v>
      </c>
      <c r="C189" s="161">
        <v>52700</v>
      </c>
      <c r="D189" s="161">
        <v>52799</v>
      </c>
      <c r="E189" s="161">
        <f t="shared" si="4"/>
        <v>52749.5</v>
      </c>
      <c r="F189" s="162">
        <v>6.5573882079214343E-2</v>
      </c>
      <c r="H189" s="158">
        <f t="shared" si="5"/>
        <v>6.5573882079214343E-2</v>
      </c>
    </row>
    <row r="190" spans="1:8" x14ac:dyDescent="0.25">
      <c r="A190" t="e">
        <f>IF(AND('Anlage Personalaufstellung '!$I$166&gt;=Referenzwerte!C190,'Anlage Personalaufstellung '!$I$166&lt;=Referenzwerte!D190),1,0)</f>
        <v>#DIV/0!</v>
      </c>
      <c r="B190" s="160">
        <v>180</v>
      </c>
      <c r="C190" s="161">
        <v>52800</v>
      </c>
      <c r="D190" s="161">
        <v>52899</v>
      </c>
      <c r="E190" s="161">
        <f t="shared" si="4"/>
        <v>52849.5</v>
      </c>
      <c r="F190" s="162">
        <v>6.5698193934453197E-2</v>
      </c>
      <c r="H190" s="158">
        <f t="shared" si="5"/>
        <v>6.5698193934453197E-2</v>
      </c>
    </row>
    <row r="191" spans="1:8" x14ac:dyDescent="0.25">
      <c r="A191" t="e">
        <f>IF(AND('Anlage Personalaufstellung '!$I$166&gt;=Referenzwerte!C191,'Anlage Personalaufstellung '!$I$166&lt;=Referenzwerte!D191),1,0)</f>
        <v>#DIV/0!</v>
      </c>
      <c r="B191" s="160">
        <v>181</v>
      </c>
      <c r="C191" s="161">
        <v>52900</v>
      </c>
      <c r="D191" s="161">
        <v>52999</v>
      </c>
      <c r="E191" s="161">
        <f t="shared" si="4"/>
        <v>52949.5</v>
      </c>
      <c r="F191" s="162">
        <v>6.5822505789692037E-2</v>
      </c>
      <c r="H191" s="158">
        <f t="shared" si="5"/>
        <v>6.5822505789692037E-2</v>
      </c>
    </row>
    <row r="192" spans="1:8" x14ac:dyDescent="0.25">
      <c r="A192" t="e">
        <f>IF(AND('Anlage Personalaufstellung '!$I$166&gt;=Referenzwerte!C192,'Anlage Personalaufstellung '!$I$166&lt;=Referenzwerte!D192),1,0)</f>
        <v>#DIV/0!</v>
      </c>
      <c r="B192" s="160">
        <v>182</v>
      </c>
      <c r="C192" s="161">
        <v>53000</v>
      </c>
      <c r="D192" s="161">
        <v>53099</v>
      </c>
      <c r="E192" s="161">
        <f t="shared" si="4"/>
        <v>53049.5</v>
      </c>
      <c r="F192" s="162">
        <v>6.5946817644930877E-2</v>
      </c>
      <c r="H192" s="158">
        <f t="shared" si="5"/>
        <v>6.5946817644930877E-2</v>
      </c>
    </row>
    <row r="193" spans="1:8" x14ac:dyDescent="0.25">
      <c r="A193" t="e">
        <f>IF(AND('Anlage Personalaufstellung '!$I$166&gt;=Referenzwerte!C193,'Anlage Personalaufstellung '!$I$166&lt;=Referenzwerte!D193),1,0)</f>
        <v>#DIV/0!</v>
      </c>
      <c r="B193" s="160">
        <v>183</v>
      </c>
      <c r="C193" s="161">
        <v>53100</v>
      </c>
      <c r="D193" s="161">
        <v>53199</v>
      </c>
      <c r="E193" s="161">
        <f t="shared" si="4"/>
        <v>53149.5</v>
      </c>
      <c r="F193" s="162">
        <v>6.6071129500169731E-2</v>
      </c>
      <c r="H193" s="158">
        <f t="shared" si="5"/>
        <v>6.6071129500169731E-2</v>
      </c>
    </row>
    <row r="194" spans="1:8" x14ac:dyDescent="0.25">
      <c r="A194" t="e">
        <f>IF(AND('Anlage Personalaufstellung '!$I$166&gt;=Referenzwerte!C194,'Anlage Personalaufstellung '!$I$166&lt;=Referenzwerte!D194),1,0)</f>
        <v>#DIV/0!</v>
      </c>
      <c r="B194" s="160">
        <v>184</v>
      </c>
      <c r="C194" s="161">
        <v>53200</v>
      </c>
      <c r="D194" s="161">
        <v>53299</v>
      </c>
      <c r="E194" s="161">
        <f t="shared" si="4"/>
        <v>53249.5</v>
      </c>
      <c r="F194" s="162">
        <v>6.6195441355408571E-2</v>
      </c>
      <c r="H194" s="158">
        <f t="shared" si="5"/>
        <v>6.6195441355408571E-2</v>
      </c>
    </row>
    <row r="195" spans="1:8" x14ac:dyDescent="0.25">
      <c r="A195" t="e">
        <f>IF(AND('Anlage Personalaufstellung '!$I$166&gt;=Referenzwerte!C195,'Anlage Personalaufstellung '!$I$166&lt;=Referenzwerte!D195),1,0)</f>
        <v>#DIV/0!</v>
      </c>
      <c r="B195" s="160">
        <v>185</v>
      </c>
      <c r="C195" s="161">
        <v>53300</v>
      </c>
      <c r="D195" s="161">
        <v>53399</v>
      </c>
      <c r="E195" s="161">
        <f t="shared" si="4"/>
        <v>53349.5</v>
      </c>
      <c r="F195" s="162">
        <v>6.6319753210647411E-2</v>
      </c>
      <c r="H195" s="158">
        <f t="shared" si="5"/>
        <v>6.6319753210647411E-2</v>
      </c>
    </row>
    <row r="196" spans="1:8" x14ac:dyDescent="0.25">
      <c r="A196" t="e">
        <f>IF(AND('Anlage Personalaufstellung '!$I$166&gt;=Referenzwerte!C196,'Anlage Personalaufstellung '!$I$166&lt;=Referenzwerte!D196),1,0)</f>
        <v>#DIV/0!</v>
      </c>
      <c r="B196" s="160">
        <v>186</v>
      </c>
      <c r="C196" s="161">
        <v>53400</v>
      </c>
      <c r="D196" s="161">
        <v>53499</v>
      </c>
      <c r="E196" s="161">
        <f t="shared" si="4"/>
        <v>53449.5</v>
      </c>
      <c r="F196" s="162">
        <v>6.6444065065886265E-2</v>
      </c>
      <c r="H196" s="158">
        <f t="shared" si="5"/>
        <v>6.6444065065886265E-2</v>
      </c>
    </row>
    <row r="197" spans="1:8" x14ac:dyDescent="0.25">
      <c r="A197" t="e">
        <f>IF(AND('Anlage Personalaufstellung '!$I$166&gt;=Referenzwerte!C197,'Anlage Personalaufstellung '!$I$166&lt;=Referenzwerte!D197),1,0)</f>
        <v>#DIV/0!</v>
      </c>
      <c r="B197" s="160">
        <v>187</v>
      </c>
      <c r="C197" s="161">
        <v>53500</v>
      </c>
      <c r="D197" s="161">
        <v>53599</v>
      </c>
      <c r="E197" s="161">
        <f t="shared" si="4"/>
        <v>53549.5</v>
      </c>
      <c r="F197" s="162">
        <v>6.6568376921125105E-2</v>
      </c>
      <c r="H197" s="158">
        <f t="shared" si="5"/>
        <v>6.6568376921125105E-2</v>
      </c>
    </row>
    <row r="198" spans="1:8" x14ac:dyDescent="0.25">
      <c r="A198" t="e">
        <f>IF(AND('Anlage Personalaufstellung '!$I$166&gt;=Referenzwerte!C198,'Anlage Personalaufstellung '!$I$166&lt;=Referenzwerte!D198),1,0)</f>
        <v>#DIV/0!</v>
      </c>
      <c r="B198" s="160">
        <v>188</v>
      </c>
      <c r="C198" s="161">
        <v>53600</v>
      </c>
      <c r="D198" s="161">
        <v>53699</v>
      </c>
      <c r="E198" s="161">
        <f t="shared" si="4"/>
        <v>53649.5</v>
      </c>
      <c r="F198" s="162">
        <v>6.6692688776363945E-2</v>
      </c>
      <c r="H198" s="158">
        <f t="shared" si="5"/>
        <v>6.6692688776363945E-2</v>
      </c>
    </row>
    <row r="199" spans="1:8" x14ac:dyDescent="0.25">
      <c r="A199" t="e">
        <f>IF(AND('Anlage Personalaufstellung '!$I$166&gt;=Referenzwerte!C199,'Anlage Personalaufstellung '!$I$166&lt;=Referenzwerte!D199),1,0)</f>
        <v>#DIV/0!</v>
      </c>
      <c r="B199" s="160">
        <v>189</v>
      </c>
      <c r="C199" s="161">
        <v>53700</v>
      </c>
      <c r="D199" s="161">
        <v>53799</v>
      </c>
      <c r="E199" s="161">
        <f t="shared" si="4"/>
        <v>53749.5</v>
      </c>
      <c r="F199" s="162">
        <v>6.6817000631602799E-2</v>
      </c>
      <c r="H199" s="158">
        <f t="shared" si="5"/>
        <v>6.6817000631602799E-2</v>
      </c>
    </row>
    <row r="200" spans="1:8" x14ac:dyDescent="0.25">
      <c r="A200" t="e">
        <f>IF(AND('Anlage Personalaufstellung '!$I$166&gt;=Referenzwerte!C200,'Anlage Personalaufstellung '!$I$166&lt;=Referenzwerte!D200),1,0)</f>
        <v>#DIV/0!</v>
      </c>
      <c r="B200" s="160">
        <v>190</v>
      </c>
      <c r="C200" s="161">
        <v>53800</v>
      </c>
      <c r="D200" s="161">
        <v>53899</v>
      </c>
      <c r="E200" s="161">
        <f t="shared" si="4"/>
        <v>53849.5</v>
      </c>
      <c r="F200" s="162">
        <v>6.6941312486841639E-2</v>
      </c>
      <c r="H200" s="158">
        <f t="shared" si="5"/>
        <v>6.6941312486841639E-2</v>
      </c>
    </row>
    <row r="201" spans="1:8" x14ac:dyDescent="0.25">
      <c r="A201" t="e">
        <f>IF(AND('Anlage Personalaufstellung '!$I$166&gt;=Referenzwerte!C201,'Anlage Personalaufstellung '!$I$166&lt;=Referenzwerte!D201),1,0)</f>
        <v>#DIV/0!</v>
      </c>
      <c r="B201" s="160">
        <v>191</v>
      </c>
      <c r="C201" s="161">
        <v>53900</v>
      </c>
      <c r="D201" s="161">
        <v>53999</v>
      </c>
      <c r="E201" s="161">
        <f t="shared" si="4"/>
        <v>53949.5</v>
      </c>
      <c r="F201" s="162">
        <v>6.7065624342080479E-2</v>
      </c>
      <c r="H201" s="158">
        <f t="shared" si="5"/>
        <v>6.7065624342080479E-2</v>
      </c>
    </row>
    <row r="202" spans="1:8" x14ac:dyDescent="0.25">
      <c r="A202" t="e">
        <f>IF(AND('Anlage Personalaufstellung '!$I$166&gt;=Referenzwerte!C202,'Anlage Personalaufstellung '!$I$166&lt;=Referenzwerte!D202),1,0)</f>
        <v>#DIV/0!</v>
      </c>
      <c r="B202" s="160">
        <v>192</v>
      </c>
      <c r="C202" s="161">
        <v>54000</v>
      </c>
      <c r="D202" s="161">
        <v>54099</v>
      </c>
      <c r="E202" s="161">
        <f t="shared" si="4"/>
        <v>54049.5</v>
      </c>
      <c r="F202" s="162">
        <v>6.7189936197319333E-2</v>
      </c>
      <c r="H202" s="158">
        <f t="shared" si="5"/>
        <v>6.7189936197319333E-2</v>
      </c>
    </row>
    <row r="203" spans="1:8" x14ac:dyDescent="0.25">
      <c r="A203" t="e">
        <f>IF(AND('Anlage Personalaufstellung '!$I$166&gt;=Referenzwerte!C203,'Anlage Personalaufstellung '!$I$166&lt;=Referenzwerte!D203),1,0)</f>
        <v>#DIV/0!</v>
      </c>
      <c r="B203" s="160">
        <v>193</v>
      </c>
      <c r="C203" s="161">
        <v>54100</v>
      </c>
      <c r="D203" s="161">
        <v>54199</v>
      </c>
      <c r="E203" s="161">
        <f t="shared" si="4"/>
        <v>54149.5</v>
      </c>
      <c r="F203" s="162">
        <v>6.7314248052558173E-2</v>
      </c>
      <c r="H203" s="158">
        <f t="shared" si="5"/>
        <v>6.7314248052558173E-2</v>
      </c>
    </row>
    <row r="204" spans="1:8" x14ac:dyDescent="0.25">
      <c r="A204" t="e">
        <f>IF(AND('Anlage Personalaufstellung '!$I$166&gt;=Referenzwerte!C204,'Anlage Personalaufstellung '!$I$166&lt;=Referenzwerte!D204),1,0)</f>
        <v>#DIV/0!</v>
      </c>
      <c r="B204" s="160">
        <v>194</v>
      </c>
      <c r="C204" s="161">
        <v>54200</v>
      </c>
      <c r="D204" s="161">
        <v>54299</v>
      </c>
      <c r="E204" s="161">
        <f t="shared" si="4"/>
        <v>54249.5</v>
      </c>
      <c r="F204" s="162">
        <v>6.7438559907797013E-2</v>
      </c>
      <c r="H204" s="158">
        <f t="shared" si="5"/>
        <v>6.7438559907797013E-2</v>
      </c>
    </row>
    <row r="205" spans="1:8" x14ac:dyDescent="0.25">
      <c r="A205" t="e">
        <f>IF(AND('Anlage Personalaufstellung '!$I$166&gt;=Referenzwerte!C205,'Anlage Personalaufstellung '!$I$166&lt;=Referenzwerte!D205),1,0)</f>
        <v>#DIV/0!</v>
      </c>
      <c r="B205" s="160">
        <v>195</v>
      </c>
      <c r="C205" s="161">
        <v>54300</v>
      </c>
      <c r="D205" s="161">
        <v>54399</v>
      </c>
      <c r="E205" s="161">
        <f t="shared" ref="E205:E268" si="6">(C205+D205)/2</f>
        <v>54349.5</v>
      </c>
      <c r="F205" s="162">
        <v>6.7562871763035867E-2</v>
      </c>
      <c r="H205" s="158">
        <f t="shared" ref="H205:H268" si="7">H204/E204*E205</f>
        <v>6.7562871763035867E-2</v>
      </c>
    </row>
    <row r="206" spans="1:8" x14ac:dyDescent="0.25">
      <c r="A206" t="e">
        <f>IF(AND('Anlage Personalaufstellung '!$I$166&gt;=Referenzwerte!C206,'Anlage Personalaufstellung '!$I$166&lt;=Referenzwerte!D206),1,0)</f>
        <v>#DIV/0!</v>
      </c>
      <c r="B206" s="160">
        <v>196</v>
      </c>
      <c r="C206" s="161">
        <v>54400</v>
      </c>
      <c r="D206" s="161">
        <v>54499</v>
      </c>
      <c r="E206" s="161">
        <f t="shared" si="6"/>
        <v>54449.5</v>
      </c>
      <c r="F206" s="162">
        <v>6.7687183618274707E-2</v>
      </c>
      <c r="H206" s="158">
        <f t="shared" si="7"/>
        <v>6.7687183618274707E-2</v>
      </c>
    </row>
    <row r="207" spans="1:8" x14ac:dyDescent="0.25">
      <c r="A207" t="e">
        <f>IF(AND('Anlage Personalaufstellung '!$I$166&gt;=Referenzwerte!C207,'Anlage Personalaufstellung '!$I$166&lt;=Referenzwerte!D207),1,0)</f>
        <v>#DIV/0!</v>
      </c>
      <c r="B207" s="160">
        <v>197</v>
      </c>
      <c r="C207" s="161">
        <v>54500</v>
      </c>
      <c r="D207" s="161">
        <v>54599</v>
      </c>
      <c r="E207" s="161">
        <f t="shared" si="6"/>
        <v>54549.5</v>
      </c>
      <c r="F207" s="162">
        <v>6.7811495473513547E-2</v>
      </c>
      <c r="H207" s="158">
        <f t="shared" si="7"/>
        <v>6.7811495473513547E-2</v>
      </c>
    </row>
    <row r="208" spans="1:8" x14ac:dyDescent="0.25">
      <c r="A208" t="e">
        <f>IF(AND('Anlage Personalaufstellung '!$I$166&gt;=Referenzwerte!C208,'Anlage Personalaufstellung '!$I$166&lt;=Referenzwerte!D208),1,0)</f>
        <v>#DIV/0!</v>
      </c>
      <c r="B208" s="160">
        <v>198</v>
      </c>
      <c r="C208" s="161">
        <v>54600</v>
      </c>
      <c r="D208" s="161">
        <v>54699</v>
      </c>
      <c r="E208" s="161">
        <f t="shared" si="6"/>
        <v>54649.5</v>
      </c>
      <c r="F208" s="162">
        <v>6.7935807328752401E-2</v>
      </c>
      <c r="H208" s="158">
        <f t="shared" si="7"/>
        <v>6.7935807328752401E-2</v>
      </c>
    </row>
    <row r="209" spans="1:8" x14ac:dyDescent="0.25">
      <c r="A209" t="e">
        <f>IF(AND('Anlage Personalaufstellung '!$I$166&gt;=Referenzwerte!C209,'Anlage Personalaufstellung '!$I$166&lt;=Referenzwerte!D209),1,0)</f>
        <v>#DIV/0!</v>
      </c>
      <c r="B209" s="160">
        <v>199</v>
      </c>
      <c r="C209" s="161">
        <v>54700</v>
      </c>
      <c r="D209" s="161">
        <v>54799</v>
      </c>
      <c r="E209" s="161">
        <f t="shared" si="6"/>
        <v>54749.5</v>
      </c>
      <c r="F209" s="162">
        <v>6.8060119183991241E-2</v>
      </c>
      <c r="H209" s="158">
        <f t="shared" si="7"/>
        <v>6.8060119183991241E-2</v>
      </c>
    </row>
    <row r="210" spans="1:8" x14ac:dyDescent="0.25">
      <c r="A210" t="e">
        <f>IF(AND('Anlage Personalaufstellung '!$I$166&gt;=Referenzwerte!C210,'Anlage Personalaufstellung '!$I$166&lt;=Referenzwerte!D210),1,0)</f>
        <v>#DIV/0!</v>
      </c>
      <c r="B210" s="160">
        <v>200</v>
      </c>
      <c r="C210" s="161">
        <v>54800</v>
      </c>
      <c r="D210" s="161">
        <v>54899</v>
      </c>
      <c r="E210" s="161">
        <f t="shared" si="6"/>
        <v>54849.5</v>
      </c>
      <c r="F210" s="162">
        <v>6.8184431039230081E-2</v>
      </c>
      <c r="H210" s="158">
        <f t="shared" si="7"/>
        <v>6.8184431039230081E-2</v>
      </c>
    </row>
    <row r="211" spans="1:8" x14ac:dyDescent="0.25">
      <c r="A211" t="e">
        <f>IF(AND('Anlage Personalaufstellung '!$I$166&gt;=Referenzwerte!C211,'Anlage Personalaufstellung '!$I$166&lt;=Referenzwerte!D211),1,0)</f>
        <v>#DIV/0!</v>
      </c>
      <c r="B211" s="160">
        <v>201</v>
      </c>
      <c r="C211" s="161">
        <v>54900</v>
      </c>
      <c r="D211" s="161">
        <v>54999</v>
      </c>
      <c r="E211" s="161">
        <f t="shared" si="6"/>
        <v>54949.5</v>
      </c>
      <c r="F211" s="162">
        <v>6.8308742894468935E-2</v>
      </c>
      <c r="H211" s="158">
        <f t="shared" si="7"/>
        <v>6.8308742894468935E-2</v>
      </c>
    </row>
    <row r="212" spans="1:8" x14ac:dyDescent="0.25">
      <c r="A212" t="e">
        <f>IF(AND('Anlage Personalaufstellung '!$I$166&gt;=Referenzwerte!C212,'Anlage Personalaufstellung '!$I$166&lt;=Referenzwerte!D212),1,0)</f>
        <v>#DIV/0!</v>
      </c>
      <c r="B212" s="160">
        <v>202</v>
      </c>
      <c r="C212" s="161">
        <v>55000</v>
      </c>
      <c r="D212" s="161">
        <v>55099</v>
      </c>
      <c r="E212" s="161">
        <f t="shared" si="6"/>
        <v>55049.5</v>
      </c>
      <c r="F212" s="162">
        <v>6.8433054749707775E-2</v>
      </c>
      <c r="H212" s="158">
        <f t="shared" si="7"/>
        <v>6.8433054749707775E-2</v>
      </c>
    </row>
    <row r="213" spans="1:8" x14ac:dyDescent="0.25">
      <c r="A213" t="e">
        <f>IF(AND('Anlage Personalaufstellung '!$I$166&gt;=Referenzwerte!C213,'Anlage Personalaufstellung '!$I$166&lt;=Referenzwerte!D213),1,0)</f>
        <v>#DIV/0!</v>
      </c>
      <c r="B213" s="160">
        <v>203</v>
      </c>
      <c r="C213" s="161">
        <v>55100</v>
      </c>
      <c r="D213" s="161">
        <v>55199</v>
      </c>
      <c r="E213" s="161">
        <f t="shared" si="6"/>
        <v>55149.5</v>
      </c>
      <c r="F213" s="162">
        <v>6.8557366604946615E-2</v>
      </c>
      <c r="H213" s="158">
        <f t="shared" si="7"/>
        <v>6.8557366604946615E-2</v>
      </c>
    </row>
    <row r="214" spans="1:8" x14ac:dyDescent="0.25">
      <c r="A214" t="e">
        <f>IF(AND('Anlage Personalaufstellung '!$I$166&gt;=Referenzwerte!C214,'Anlage Personalaufstellung '!$I$166&lt;=Referenzwerte!D214),1,0)</f>
        <v>#DIV/0!</v>
      </c>
      <c r="B214" s="160">
        <v>204</v>
      </c>
      <c r="C214" s="161">
        <v>55200</v>
      </c>
      <c r="D214" s="161">
        <v>55299</v>
      </c>
      <c r="E214" s="161">
        <f t="shared" si="6"/>
        <v>55249.5</v>
      </c>
      <c r="F214" s="162">
        <v>6.8681678460185469E-2</v>
      </c>
      <c r="H214" s="158">
        <f t="shared" si="7"/>
        <v>6.8681678460185469E-2</v>
      </c>
    </row>
    <row r="215" spans="1:8" x14ac:dyDescent="0.25">
      <c r="A215" t="e">
        <f>IF(AND('Anlage Personalaufstellung '!$I$166&gt;=Referenzwerte!C215,'Anlage Personalaufstellung '!$I$166&lt;=Referenzwerte!D215),1,0)</f>
        <v>#DIV/0!</v>
      </c>
      <c r="B215" s="160">
        <v>205</v>
      </c>
      <c r="C215" s="161">
        <v>55300</v>
      </c>
      <c r="D215" s="161">
        <v>55399</v>
      </c>
      <c r="E215" s="161">
        <f t="shared" si="6"/>
        <v>55349.5</v>
      </c>
      <c r="F215" s="162">
        <v>6.8805990315424309E-2</v>
      </c>
      <c r="H215" s="158">
        <f t="shared" si="7"/>
        <v>6.8805990315424309E-2</v>
      </c>
    </row>
    <row r="216" spans="1:8" x14ac:dyDescent="0.25">
      <c r="A216" t="e">
        <f>IF(AND('Anlage Personalaufstellung '!$I$166&gt;=Referenzwerte!C216,'Anlage Personalaufstellung '!$I$166&lt;=Referenzwerte!D216),1,0)</f>
        <v>#DIV/0!</v>
      </c>
      <c r="B216" s="160">
        <v>206</v>
      </c>
      <c r="C216" s="161">
        <v>55400</v>
      </c>
      <c r="D216" s="161">
        <v>55499</v>
      </c>
      <c r="E216" s="161">
        <f t="shared" si="6"/>
        <v>55449.5</v>
      </c>
      <c r="F216" s="162">
        <v>6.8930302170663149E-2</v>
      </c>
      <c r="H216" s="158">
        <f t="shared" si="7"/>
        <v>6.8930302170663149E-2</v>
      </c>
    </row>
    <row r="217" spans="1:8" x14ac:dyDescent="0.25">
      <c r="A217" t="e">
        <f>IF(AND('Anlage Personalaufstellung '!$I$166&gt;=Referenzwerte!C217,'Anlage Personalaufstellung '!$I$166&lt;=Referenzwerte!D217),1,0)</f>
        <v>#DIV/0!</v>
      </c>
      <c r="B217" s="160">
        <v>207</v>
      </c>
      <c r="C217" s="161">
        <v>55500</v>
      </c>
      <c r="D217" s="161">
        <v>55599</v>
      </c>
      <c r="E217" s="161">
        <f t="shared" si="6"/>
        <v>55549.5</v>
      </c>
      <c r="F217" s="162">
        <v>6.9054614025902003E-2</v>
      </c>
      <c r="H217" s="158">
        <f t="shared" si="7"/>
        <v>6.9054614025902003E-2</v>
      </c>
    </row>
    <row r="218" spans="1:8" x14ac:dyDescent="0.25">
      <c r="A218" t="e">
        <f>IF(AND('Anlage Personalaufstellung '!$I$166&gt;=Referenzwerte!C218,'Anlage Personalaufstellung '!$I$166&lt;=Referenzwerte!D218),1,0)</f>
        <v>#DIV/0!</v>
      </c>
      <c r="B218" s="160">
        <v>208</v>
      </c>
      <c r="C218" s="161">
        <v>55600</v>
      </c>
      <c r="D218" s="161">
        <v>55699</v>
      </c>
      <c r="E218" s="161">
        <f t="shared" si="6"/>
        <v>55649.5</v>
      </c>
      <c r="F218" s="162">
        <v>6.9178925881140843E-2</v>
      </c>
      <c r="H218" s="158">
        <f t="shared" si="7"/>
        <v>6.9178925881140843E-2</v>
      </c>
    </row>
    <row r="219" spans="1:8" x14ac:dyDescent="0.25">
      <c r="A219" t="e">
        <f>IF(AND('Anlage Personalaufstellung '!$I$166&gt;=Referenzwerte!C219,'Anlage Personalaufstellung '!$I$166&lt;=Referenzwerte!D219),1,0)</f>
        <v>#DIV/0!</v>
      </c>
      <c r="B219" s="160">
        <v>209</v>
      </c>
      <c r="C219" s="161">
        <v>55700</v>
      </c>
      <c r="D219" s="161">
        <v>55799</v>
      </c>
      <c r="E219" s="161">
        <f t="shared" si="6"/>
        <v>55749.5</v>
      </c>
      <c r="F219" s="162">
        <v>6.9303237736379683E-2</v>
      </c>
      <c r="H219" s="158">
        <f t="shared" si="7"/>
        <v>6.9303237736379683E-2</v>
      </c>
    </row>
    <row r="220" spans="1:8" x14ac:dyDescent="0.25">
      <c r="A220" t="e">
        <f>IF(AND('Anlage Personalaufstellung '!$I$166&gt;=Referenzwerte!C220,'Anlage Personalaufstellung '!$I$166&lt;=Referenzwerte!D220),1,0)</f>
        <v>#DIV/0!</v>
      </c>
      <c r="B220" s="160">
        <v>210</v>
      </c>
      <c r="C220" s="161">
        <v>55800</v>
      </c>
      <c r="D220" s="161">
        <v>55899</v>
      </c>
      <c r="E220" s="161">
        <f t="shared" si="6"/>
        <v>55849.5</v>
      </c>
      <c r="F220" s="162">
        <v>6.9427549591618537E-2</v>
      </c>
      <c r="H220" s="158">
        <f t="shared" si="7"/>
        <v>6.9427549591618537E-2</v>
      </c>
    </row>
    <row r="221" spans="1:8" x14ac:dyDescent="0.25">
      <c r="A221" t="e">
        <f>IF(AND('Anlage Personalaufstellung '!$I$166&gt;=Referenzwerte!C221,'Anlage Personalaufstellung '!$I$166&lt;=Referenzwerte!D221),1,0)</f>
        <v>#DIV/0!</v>
      </c>
      <c r="B221" s="160">
        <v>211</v>
      </c>
      <c r="C221" s="161">
        <v>55900</v>
      </c>
      <c r="D221" s="161">
        <v>55999</v>
      </c>
      <c r="E221" s="161">
        <f t="shared" si="6"/>
        <v>55949.5</v>
      </c>
      <c r="F221" s="162">
        <v>6.9551861446857377E-2</v>
      </c>
      <c r="H221" s="158">
        <f t="shared" si="7"/>
        <v>6.9551861446857377E-2</v>
      </c>
    </row>
    <row r="222" spans="1:8" x14ac:dyDescent="0.25">
      <c r="A222" t="e">
        <f>IF(AND('Anlage Personalaufstellung '!$I$166&gt;=Referenzwerte!C222,'Anlage Personalaufstellung '!$I$166&lt;=Referenzwerte!D222),1,0)</f>
        <v>#DIV/0!</v>
      </c>
      <c r="B222" s="160">
        <v>212</v>
      </c>
      <c r="C222" s="161">
        <v>56000</v>
      </c>
      <c r="D222" s="161">
        <v>56099</v>
      </c>
      <c r="E222" s="161">
        <f t="shared" si="6"/>
        <v>56049.5</v>
      </c>
      <c r="F222" s="162">
        <v>6.9676173302096217E-2</v>
      </c>
      <c r="H222" s="158">
        <f t="shared" si="7"/>
        <v>6.9676173302096217E-2</v>
      </c>
    </row>
    <row r="223" spans="1:8" x14ac:dyDescent="0.25">
      <c r="A223" t="e">
        <f>IF(AND('Anlage Personalaufstellung '!$I$166&gt;=Referenzwerte!C223,'Anlage Personalaufstellung '!$I$166&lt;=Referenzwerte!D223),1,0)</f>
        <v>#DIV/0!</v>
      </c>
      <c r="B223" s="160">
        <v>213</v>
      </c>
      <c r="C223" s="161">
        <v>56100</v>
      </c>
      <c r="D223" s="161">
        <v>56199</v>
      </c>
      <c r="E223" s="161">
        <f t="shared" si="6"/>
        <v>56149.5</v>
      </c>
      <c r="F223" s="162">
        <v>6.9800485157335071E-2</v>
      </c>
      <c r="H223" s="158">
        <f t="shared" si="7"/>
        <v>6.9800485157335071E-2</v>
      </c>
    </row>
    <row r="224" spans="1:8" x14ac:dyDescent="0.25">
      <c r="A224" t="e">
        <f>IF(AND('Anlage Personalaufstellung '!$I$166&gt;=Referenzwerte!C224,'Anlage Personalaufstellung '!$I$166&lt;=Referenzwerte!D224),1,0)</f>
        <v>#DIV/0!</v>
      </c>
      <c r="B224" s="160">
        <v>214</v>
      </c>
      <c r="C224" s="161">
        <v>56200</v>
      </c>
      <c r="D224" s="161">
        <v>56299</v>
      </c>
      <c r="E224" s="161">
        <f t="shared" si="6"/>
        <v>56249.5</v>
      </c>
      <c r="F224" s="162">
        <v>6.9924797012573911E-2</v>
      </c>
      <c r="H224" s="158">
        <f t="shared" si="7"/>
        <v>6.9924797012573911E-2</v>
      </c>
    </row>
    <row r="225" spans="1:8" x14ac:dyDescent="0.25">
      <c r="A225" t="e">
        <f>IF(AND('Anlage Personalaufstellung '!$I$166&gt;=Referenzwerte!C225,'Anlage Personalaufstellung '!$I$166&lt;=Referenzwerte!D225),1,0)</f>
        <v>#DIV/0!</v>
      </c>
      <c r="B225" s="160">
        <v>215</v>
      </c>
      <c r="C225" s="161">
        <v>56300</v>
      </c>
      <c r="D225" s="161">
        <v>56399</v>
      </c>
      <c r="E225" s="161">
        <f t="shared" si="6"/>
        <v>56349.5</v>
      </c>
      <c r="F225" s="162">
        <v>7.0049108867812751E-2</v>
      </c>
      <c r="H225" s="158">
        <f t="shared" si="7"/>
        <v>7.0049108867812751E-2</v>
      </c>
    </row>
    <row r="226" spans="1:8" x14ac:dyDescent="0.25">
      <c r="A226" t="e">
        <f>IF(AND('Anlage Personalaufstellung '!$I$166&gt;=Referenzwerte!C226,'Anlage Personalaufstellung '!$I$166&lt;=Referenzwerte!D226),1,0)</f>
        <v>#DIV/0!</v>
      </c>
      <c r="B226" s="160">
        <v>216</v>
      </c>
      <c r="C226" s="161">
        <v>56400</v>
      </c>
      <c r="D226" s="161">
        <v>56499</v>
      </c>
      <c r="E226" s="161">
        <f t="shared" si="6"/>
        <v>56449.5</v>
      </c>
      <c r="F226" s="162">
        <v>7.0173420723051605E-2</v>
      </c>
      <c r="H226" s="158">
        <f t="shared" si="7"/>
        <v>7.0173420723051605E-2</v>
      </c>
    </row>
    <row r="227" spans="1:8" x14ac:dyDescent="0.25">
      <c r="A227" t="e">
        <f>IF(AND('Anlage Personalaufstellung '!$I$166&gt;=Referenzwerte!C227,'Anlage Personalaufstellung '!$I$166&lt;=Referenzwerte!D227),1,0)</f>
        <v>#DIV/0!</v>
      </c>
      <c r="B227" s="160">
        <v>217</v>
      </c>
      <c r="C227" s="161">
        <v>56500</v>
      </c>
      <c r="D227" s="161">
        <v>56599</v>
      </c>
      <c r="E227" s="161">
        <f t="shared" si="6"/>
        <v>56549.5</v>
      </c>
      <c r="F227" s="162">
        <v>7.0297732578290445E-2</v>
      </c>
      <c r="H227" s="158">
        <f t="shared" si="7"/>
        <v>7.0297732578290445E-2</v>
      </c>
    </row>
    <row r="228" spans="1:8" x14ac:dyDescent="0.25">
      <c r="A228" t="e">
        <f>IF(AND('Anlage Personalaufstellung '!$I$166&gt;=Referenzwerte!C228,'Anlage Personalaufstellung '!$I$166&lt;=Referenzwerte!D228),1,0)</f>
        <v>#DIV/0!</v>
      </c>
      <c r="B228" s="160">
        <v>218</v>
      </c>
      <c r="C228" s="161">
        <v>56600</v>
      </c>
      <c r="D228" s="161">
        <v>56699</v>
      </c>
      <c r="E228" s="161">
        <f t="shared" si="6"/>
        <v>56649.5</v>
      </c>
      <c r="F228" s="162">
        <v>7.0422044433529285E-2</v>
      </c>
      <c r="H228" s="158">
        <f t="shared" si="7"/>
        <v>7.0422044433529285E-2</v>
      </c>
    </row>
    <row r="229" spans="1:8" x14ac:dyDescent="0.25">
      <c r="A229" t="e">
        <f>IF(AND('Anlage Personalaufstellung '!$I$166&gt;=Referenzwerte!C229,'Anlage Personalaufstellung '!$I$166&lt;=Referenzwerte!D229),1,0)</f>
        <v>#DIV/0!</v>
      </c>
      <c r="B229" s="160">
        <v>219</v>
      </c>
      <c r="C229" s="161">
        <v>56700</v>
      </c>
      <c r="D229" s="161">
        <v>56799</v>
      </c>
      <c r="E229" s="161">
        <f t="shared" si="6"/>
        <v>56749.5</v>
      </c>
      <c r="F229" s="162">
        <v>7.0546356288768139E-2</v>
      </c>
      <c r="H229" s="158">
        <f t="shared" si="7"/>
        <v>7.0546356288768139E-2</v>
      </c>
    </row>
    <row r="230" spans="1:8" x14ac:dyDescent="0.25">
      <c r="A230" t="e">
        <f>IF(AND('Anlage Personalaufstellung '!$I$166&gt;=Referenzwerte!C230,'Anlage Personalaufstellung '!$I$166&lt;=Referenzwerte!D230),1,0)</f>
        <v>#DIV/0!</v>
      </c>
      <c r="B230" s="160">
        <v>220</v>
      </c>
      <c r="C230" s="161">
        <v>56800</v>
      </c>
      <c r="D230" s="161">
        <v>56899</v>
      </c>
      <c r="E230" s="161">
        <f t="shared" si="6"/>
        <v>56849.5</v>
      </c>
      <c r="F230" s="162">
        <v>7.0670668144006979E-2</v>
      </c>
      <c r="H230" s="158">
        <f t="shared" si="7"/>
        <v>7.0670668144006979E-2</v>
      </c>
    </row>
    <row r="231" spans="1:8" x14ac:dyDescent="0.25">
      <c r="A231" t="e">
        <f>IF(AND('Anlage Personalaufstellung '!$I$166&gt;=Referenzwerte!C231,'Anlage Personalaufstellung '!$I$166&lt;=Referenzwerte!D231),1,0)</f>
        <v>#DIV/0!</v>
      </c>
      <c r="B231" s="160">
        <v>221</v>
      </c>
      <c r="C231" s="161">
        <v>56900</v>
      </c>
      <c r="D231" s="161">
        <v>56999</v>
      </c>
      <c r="E231" s="161">
        <f t="shared" si="6"/>
        <v>56949.5</v>
      </c>
      <c r="F231" s="162">
        <v>7.0794979999245819E-2</v>
      </c>
      <c r="H231" s="158">
        <f t="shared" si="7"/>
        <v>7.0794979999245819E-2</v>
      </c>
    </row>
    <row r="232" spans="1:8" x14ac:dyDescent="0.25">
      <c r="A232" t="e">
        <f>IF(AND('Anlage Personalaufstellung '!$I$166&gt;=Referenzwerte!C232,'Anlage Personalaufstellung '!$I$166&lt;=Referenzwerte!D232),1,0)</f>
        <v>#DIV/0!</v>
      </c>
      <c r="B232" s="160">
        <v>222</v>
      </c>
      <c r="C232" s="161">
        <v>57000</v>
      </c>
      <c r="D232" s="161">
        <v>57099</v>
      </c>
      <c r="E232" s="161">
        <f t="shared" si="6"/>
        <v>57049.5</v>
      </c>
      <c r="F232" s="162">
        <v>7.0919291854484673E-2</v>
      </c>
      <c r="H232" s="158">
        <f t="shared" si="7"/>
        <v>7.0919291854484673E-2</v>
      </c>
    </row>
    <row r="233" spans="1:8" x14ac:dyDescent="0.25">
      <c r="A233" t="e">
        <f>IF(AND('Anlage Personalaufstellung '!$I$166&gt;=Referenzwerte!C233,'Anlage Personalaufstellung '!$I$166&lt;=Referenzwerte!D233),1,0)</f>
        <v>#DIV/0!</v>
      </c>
      <c r="B233" s="160">
        <v>223</v>
      </c>
      <c r="C233" s="161">
        <v>57100</v>
      </c>
      <c r="D233" s="161">
        <v>57199</v>
      </c>
      <c r="E233" s="161">
        <f t="shared" si="6"/>
        <v>57149.5</v>
      </c>
      <c r="F233" s="162">
        <v>7.1043603709723513E-2</v>
      </c>
      <c r="H233" s="158">
        <f t="shared" si="7"/>
        <v>7.1043603709723513E-2</v>
      </c>
    </row>
    <row r="234" spans="1:8" x14ac:dyDescent="0.25">
      <c r="A234" t="e">
        <f>IF(AND('Anlage Personalaufstellung '!$I$166&gt;=Referenzwerte!C234,'Anlage Personalaufstellung '!$I$166&lt;=Referenzwerte!D234),1,0)</f>
        <v>#DIV/0!</v>
      </c>
      <c r="B234" s="160">
        <v>224</v>
      </c>
      <c r="C234" s="161">
        <v>57200</v>
      </c>
      <c r="D234" s="161">
        <v>57299</v>
      </c>
      <c r="E234" s="161">
        <f t="shared" si="6"/>
        <v>57249.5</v>
      </c>
      <c r="F234" s="162">
        <v>7.1167915564962353E-2</v>
      </c>
      <c r="H234" s="158">
        <f t="shared" si="7"/>
        <v>7.1167915564962353E-2</v>
      </c>
    </row>
    <row r="235" spans="1:8" x14ac:dyDescent="0.25">
      <c r="A235" t="e">
        <f>IF(AND('Anlage Personalaufstellung '!$I$166&gt;=Referenzwerte!C235,'Anlage Personalaufstellung '!$I$166&lt;=Referenzwerte!D235),1,0)</f>
        <v>#DIV/0!</v>
      </c>
      <c r="B235" s="160">
        <v>225</v>
      </c>
      <c r="C235" s="161">
        <v>57300</v>
      </c>
      <c r="D235" s="161">
        <v>57399</v>
      </c>
      <c r="E235" s="161">
        <f t="shared" si="6"/>
        <v>57349.5</v>
      </c>
      <c r="F235" s="162">
        <v>7.1292227420201207E-2</v>
      </c>
      <c r="H235" s="158">
        <f t="shared" si="7"/>
        <v>7.1292227420201207E-2</v>
      </c>
    </row>
    <row r="236" spans="1:8" x14ac:dyDescent="0.25">
      <c r="A236" t="e">
        <f>IF(AND('Anlage Personalaufstellung '!$I$166&gt;=Referenzwerte!C236,'Anlage Personalaufstellung '!$I$166&lt;=Referenzwerte!D236),1,0)</f>
        <v>#DIV/0!</v>
      </c>
      <c r="B236" s="160">
        <v>226</v>
      </c>
      <c r="C236" s="161">
        <v>57400</v>
      </c>
      <c r="D236" s="161">
        <v>57499</v>
      </c>
      <c r="E236" s="161">
        <f t="shared" si="6"/>
        <v>57449.5</v>
      </c>
      <c r="F236" s="162">
        <v>7.1416539275440047E-2</v>
      </c>
      <c r="H236" s="158">
        <f t="shared" si="7"/>
        <v>7.1416539275440047E-2</v>
      </c>
    </row>
    <row r="237" spans="1:8" x14ac:dyDescent="0.25">
      <c r="A237" t="e">
        <f>IF(AND('Anlage Personalaufstellung '!$I$166&gt;=Referenzwerte!C237,'Anlage Personalaufstellung '!$I$166&lt;=Referenzwerte!D237),1,0)</f>
        <v>#DIV/0!</v>
      </c>
      <c r="B237" s="160">
        <v>227</v>
      </c>
      <c r="C237" s="161">
        <v>57500</v>
      </c>
      <c r="D237" s="161">
        <v>57599</v>
      </c>
      <c r="E237" s="161">
        <f t="shared" si="6"/>
        <v>57549.5</v>
      </c>
      <c r="F237" s="162">
        <v>7.1540851130678887E-2</v>
      </c>
      <c r="H237" s="158">
        <f t="shared" si="7"/>
        <v>7.1540851130678887E-2</v>
      </c>
    </row>
    <row r="238" spans="1:8" x14ac:dyDescent="0.25">
      <c r="A238" t="e">
        <f>IF(AND('Anlage Personalaufstellung '!$I$166&gt;=Referenzwerte!C238,'Anlage Personalaufstellung '!$I$166&lt;=Referenzwerte!D238),1,0)</f>
        <v>#DIV/0!</v>
      </c>
      <c r="B238" s="160">
        <v>228</v>
      </c>
      <c r="C238" s="161">
        <v>57600</v>
      </c>
      <c r="D238" s="161">
        <v>57699</v>
      </c>
      <c r="E238" s="161">
        <f t="shared" si="6"/>
        <v>57649.5</v>
      </c>
      <c r="F238" s="162">
        <v>7.1665162985917741E-2</v>
      </c>
      <c r="H238" s="158">
        <f t="shared" si="7"/>
        <v>7.1665162985917741E-2</v>
      </c>
    </row>
    <row r="239" spans="1:8" x14ac:dyDescent="0.25">
      <c r="A239" t="e">
        <f>IF(AND('Anlage Personalaufstellung '!$I$166&gt;=Referenzwerte!C239,'Anlage Personalaufstellung '!$I$166&lt;=Referenzwerte!D239),1,0)</f>
        <v>#DIV/0!</v>
      </c>
      <c r="B239" s="160">
        <v>229</v>
      </c>
      <c r="C239" s="161">
        <v>57700</v>
      </c>
      <c r="D239" s="161">
        <v>57799</v>
      </c>
      <c r="E239" s="161">
        <f t="shared" si="6"/>
        <v>57749.5</v>
      </c>
      <c r="F239" s="162">
        <v>7.1789474841156581E-2</v>
      </c>
      <c r="H239" s="158">
        <f t="shared" si="7"/>
        <v>7.1789474841156581E-2</v>
      </c>
    </row>
    <row r="240" spans="1:8" x14ac:dyDescent="0.25">
      <c r="A240" t="e">
        <f>IF(AND('Anlage Personalaufstellung '!$I$166&gt;=Referenzwerte!C240,'Anlage Personalaufstellung '!$I$166&lt;=Referenzwerte!D240),1,0)</f>
        <v>#DIV/0!</v>
      </c>
      <c r="B240" s="160">
        <v>230</v>
      </c>
      <c r="C240" s="161">
        <v>57800</v>
      </c>
      <c r="D240" s="161">
        <v>57899</v>
      </c>
      <c r="E240" s="161">
        <f t="shared" si="6"/>
        <v>57849.5</v>
      </c>
      <c r="F240" s="162">
        <v>7.1913786696395421E-2</v>
      </c>
      <c r="H240" s="158">
        <f t="shared" si="7"/>
        <v>7.1913786696395421E-2</v>
      </c>
    </row>
    <row r="241" spans="1:8" x14ac:dyDescent="0.25">
      <c r="A241" t="e">
        <f>IF(AND('Anlage Personalaufstellung '!$I$166&gt;=Referenzwerte!C241,'Anlage Personalaufstellung '!$I$166&lt;=Referenzwerte!D241),1,0)</f>
        <v>#DIV/0!</v>
      </c>
      <c r="B241" s="160">
        <v>231</v>
      </c>
      <c r="C241" s="161">
        <v>57900</v>
      </c>
      <c r="D241" s="161">
        <v>57999</v>
      </c>
      <c r="E241" s="161">
        <f t="shared" si="6"/>
        <v>57949.5</v>
      </c>
      <c r="F241" s="162">
        <v>7.2038098551634275E-2</v>
      </c>
      <c r="H241" s="158">
        <f t="shared" si="7"/>
        <v>7.2038098551634275E-2</v>
      </c>
    </row>
    <row r="242" spans="1:8" x14ac:dyDescent="0.25">
      <c r="A242" t="e">
        <f>IF(AND('Anlage Personalaufstellung '!$I$166&gt;=Referenzwerte!C242,'Anlage Personalaufstellung '!$I$166&lt;=Referenzwerte!D242),1,0)</f>
        <v>#DIV/0!</v>
      </c>
      <c r="B242" s="160">
        <v>232</v>
      </c>
      <c r="C242" s="161">
        <v>58000</v>
      </c>
      <c r="D242" s="161">
        <v>58099</v>
      </c>
      <c r="E242" s="161">
        <f t="shared" si="6"/>
        <v>58049.5</v>
      </c>
      <c r="F242" s="162">
        <v>7.2162410406873115E-2</v>
      </c>
      <c r="H242" s="158">
        <f t="shared" si="7"/>
        <v>7.2162410406873115E-2</v>
      </c>
    </row>
    <row r="243" spans="1:8" x14ac:dyDescent="0.25">
      <c r="A243" t="e">
        <f>IF(AND('Anlage Personalaufstellung '!$I$166&gt;=Referenzwerte!C243,'Anlage Personalaufstellung '!$I$166&lt;=Referenzwerte!D243),1,0)</f>
        <v>#DIV/0!</v>
      </c>
      <c r="B243" s="160">
        <v>233</v>
      </c>
      <c r="C243" s="161">
        <v>58100</v>
      </c>
      <c r="D243" s="161">
        <v>58199</v>
      </c>
      <c r="E243" s="161">
        <f t="shared" si="6"/>
        <v>58149.5</v>
      </c>
      <c r="F243" s="162">
        <v>7.2286722262111955E-2</v>
      </c>
      <c r="H243" s="158">
        <f t="shared" si="7"/>
        <v>7.2286722262111955E-2</v>
      </c>
    </row>
    <row r="244" spans="1:8" x14ac:dyDescent="0.25">
      <c r="A244" t="e">
        <f>IF(AND('Anlage Personalaufstellung '!$I$166&gt;=Referenzwerte!C244,'Anlage Personalaufstellung '!$I$166&lt;=Referenzwerte!D244),1,0)</f>
        <v>#DIV/0!</v>
      </c>
      <c r="B244" s="160">
        <v>234</v>
      </c>
      <c r="C244" s="161">
        <v>58200</v>
      </c>
      <c r="D244" s="161">
        <v>58299</v>
      </c>
      <c r="E244" s="161">
        <f t="shared" si="6"/>
        <v>58249.5</v>
      </c>
      <c r="F244" s="162">
        <v>7.2411034117350809E-2</v>
      </c>
      <c r="H244" s="158">
        <f t="shared" si="7"/>
        <v>7.2411034117350809E-2</v>
      </c>
    </row>
    <row r="245" spans="1:8" x14ac:dyDescent="0.25">
      <c r="A245" t="e">
        <f>IF(AND('Anlage Personalaufstellung '!$I$166&gt;=Referenzwerte!C245,'Anlage Personalaufstellung '!$I$166&lt;=Referenzwerte!D245),1,0)</f>
        <v>#DIV/0!</v>
      </c>
      <c r="B245" s="160">
        <v>235</v>
      </c>
      <c r="C245" s="161">
        <v>58300</v>
      </c>
      <c r="D245" s="161">
        <v>58399</v>
      </c>
      <c r="E245" s="161">
        <f t="shared" si="6"/>
        <v>58349.5</v>
      </c>
      <c r="F245" s="162">
        <v>7.2535345972589649E-2</v>
      </c>
      <c r="H245" s="158">
        <f t="shared" si="7"/>
        <v>7.2535345972589649E-2</v>
      </c>
    </row>
    <row r="246" spans="1:8" x14ac:dyDescent="0.25">
      <c r="A246" t="e">
        <f>IF(AND('Anlage Personalaufstellung '!$I$166&gt;=Referenzwerte!C246,'Anlage Personalaufstellung '!$I$166&lt;=Referenzwerte!D246),1,0)</f>
        <v>#DIV/0!</v>
      </c>
      <c r="B246" s="160">
        <v>236</v>
      </c>
      <c r="C246" s="161">
        <v>58400</v>
      </c>
      <c r="D246" s="161">
        <v>58499</v>
      </c>
      <c r="E246" s="161">
        <f t="shared" si="6"/>
        <v>58449.5</v>
      </c>
      <c r="F246" s="162">
        <v>7.2659657827828489E-2</v>
      </c>
      <c r="H246" s="158">
        <f t="shared" si="7"/>
        <v>7.2659657827828489E-2</v>
      </c>
    </row>
    <row r="247" spans="1:8" x14ac:dyDescent="0.25">
      <c r="A247" t="e">
        <f>IF(AND('Anlage Personalaufstellung '!$I$166&gt;=Referenzwerte!C247,'Anlage Personalaufstellung '!$I$166&lt;=Referenzwerte!D247),1,0)</f>
        <v>#DIV/0!</v>
      </c>
      <c r="B247" s="160">
        <v>237</v>
      </c>
      <c r="C247" s="161">
        <v>58500</v>
      </c>
      <c r="D247" s="161">
        <v>58599</v>
      </c>
      <c r="E247" s="161">
        <f t="shared" si="6"/>
        <v>58549.5</v>
      </c>
      <c r="F247" s="162">
        <v>7.2783969683067343E-2</v>
      </c>
      <c r="H247" s="158">
        <f t="shared" si="7"/>
        <v>7.2783969683067343E-2</v>
      </c>
    </row>
    <row r="248" spans="1:8" x14ac:dyDescent="0.25">
      <c r="A248" t="e">
        <f>IF(AND('Anlage Personalaufstellung '!$I$166&gt;=Referenzwerte!C248,'Anlage Personalaufstellung '!$I$166&lt;=Referenzwerte!D248),1,0)</f>
        <v>#DIV/0!</v>
      </c>
      <c r="B248" s="160">
        <v>238</v>
      </c>
      <c r="C248" s="161">
        <v>58600</v>
      </c>
      <c r="D248" s="161">
        <v>58699</v>
      </c>
      <c r="E248" s="161">
        <f t="shared" si="6"/>
        <v>58649.5</v>
      </c>
      <c r="F248" s="162">
        <v>7.2908281538306183E-2</v>
      </c>
      <c r="H248" s="158">
        <f t="shared" si="7"/>
        <v>7.2908281538306183E-2</v>
      </c>
    </row>
    <row r="249" spans="1:8" x14ac:dyDescent="0.25">
      <c r="A249" t="e">
        <f>IF(AND('Anlage Personalaufstellung '!$I$166&gt;=Referenzwerte!C249,'Anlage Personalaufstellung '!$I$166&lt;=Referenzwerte!D249),1,0)</f>
        <v>#DIV/0!</v>
      </c>
      <c r="B249" s="160">
        <v>239</v>
      </c>
      <c r="C249" s="161">
        <v>58700</v>
      </c>
      <c r="D249" s="161">
        <v>58799</v>
      </c>
      <c r="E249" s="161">
        <f t="shared" si="6"/>
        <v>58749.5</v>
      </c>
      <c r="F249" s="162">
        <v>7.3032593393545023E-2</v>
      </c>
      <c r="H249" s="158">
        <f t="shared" si="7"/>
        <v>7.3032593393545023E-2</v>
      </c>
    </row>
    <row r="250" spans="1:8" x14ac:dyDescent="0.25">
      <c r="A250" t="e">
        <f>IF(AND('Anlage Personalaufstellung '!$I$166&gt;=Referenzwerte!C250,'Anlage Personalaufstellung '!$I$166&lt;=Referenzwerte!D250),1,0)</f>
        <v>#DIV/0!</v>
      </c>
      <c r="B250" s="160">
        <v>240</v>
      </c>
      <c r="C250" s="161">
        <v>58800</v>
      </c>
      <c r="D250" s="161">
        <v>58899</v>
      </c>
      <c r="E250" s="161">
        <f t="shared" si="6"/>
        <v>58849.5</v>
      </c>
      <c r="F250" s="162">
        <v>7.3156905248783877E-2</v>
      </c>
      <c r="H250" s="158">
        <f t="shared" si="7"/>
        <v>7.3156905248783877E-2</v>
      </c>
    </row>
    <row r="251" spans="1:8" x14ac:dyDescent="0.25">
      <c r="A251" t="e">
        <f>IF(AND('Anlage Personalaufstellung '!$I$166&gt;=Referenzwerte!C251,'Anlage Personalaufstellung '!$I$166&lt;=Referenzwerte!D251),1,0)</f>
        <v>#DIV/0!</v>
      </c>
      <c r="B251" s="160">
        <v>241</v>
      </c>
      <c r="C251" s="161">
        <v>58900</v>
      </c>
      <c r="D251" s="161">
        <v>58999</v>
      </c>
      <c r="E251" s="161">
        <f t="shared" si="6"/>
        <v>58949.5</v>
      </c>
      <c r="F251" s="162">
        <v>7.3281217104022717E-2</v>
      </c>
      <c r="H251" s="158">
        <f t="shared" si="7"/>
        <v>7.3281217104022717E-2</v>
      </c>
    </row>
    <row r="252" spans="1:8" x14ac:dyDescent="0.25">
      <c r="A252" t="e">
        <f>IF(AND('Anlage Personalaufstellung '!$I$166&gt;=Referenzwerte!C252,'Anlage Personalaufstellung '!$I$166&lt;=Referenzwerte!D252),1,0)</f>
        <v>#DIV/0!</v>
      </c>
      <c r="B252" s="160">
        <v>242</v>
      </c>
      <c r="C252" s="161">
        <v>59000</v>
      </c>
      <c r="D252" s="161">
        <v>59099</v>
      </c>
      <c r="E252" s="161">
        <f t="shared" si="6"/>
        <v>59049.5</v>
      </c>
      <c r="F252" s="162">
        <v>7.3405528959261557E-2</v>
      </c>
      <c r="H252" s="158">
        <f t="shared" si="7"/>
        <v>7.3405528959261557E-2</v>
      </c>
    </row>
    <row r="253" spans="1:8" x14ac:dyDescent="0.25">
      <c r="A253" t="e">
        <f>IF(AND('Anlage Personalaufstellung '!$I$166&gt;=Referenzwerte!C253,'Anlage Personalaufstellung '!$I$166&lt;=Referenzwerte!D253),1,0)</f>
        <v>#DIV/0!</v>
      </c>
      <c r="B253" s="160">
        <v>243</v>
      </c>
      <c r="C253" s="161">
        <v>59100</v>
      </c>
      <c r="D253" s="161">
        <v>59199</v>
      </c>
      <c r="E253" s="161">
        <f t="shared" si="6"/>
        <v>59149.5</v>
      </c>
      <c r="F253" s="162">
        <v>7.3529840814500411E-2</v>
      </c>
      <c r="H253" s="158">
        <f t="shared" si="7"/>
        <v>7.3529840814500411E-2</v>
      </c>
    </row>
    <row r="254" spans="1:8" x14ac:dyDescent="0.25">
      <c r="A254" t="e">
        <f>IF(AND('Anlage Personalaufstellung '!$I$166&gt;=Referenzwerte!C254,'Anlage Personalaufstellung '!$I$166&lt;=Referenzwerte!D254),1,0)</f>
        <v>#DIV/0!</v>
      </c>
      <c r="B254" s="160">
        <v>244</v>
      </c>
      <c r="C254" s="161">
        <v>59200</v>
      </c>
      <c r="D254" s="161">
        <v>59299</v>
      </c>
      <c r="E254" s="161">
        <f t="shared" si="6"/>
        <v>59249.5</v>
      </c>
      <c r="F254" s="162">
        <v>7.3654152669739251E-2</v>
      </c>
      <c r="H254" s="158">
        <f t="shared" si="7"/>
        <v>7.3654152669739251E-2</v>
      </c>
    </row>
    <row r="255" spans="1:8" x14ac:dyDescent="0.25">
      <c r="A255" t="e">
        <f>IF(AND('Anlage Personalaufstellung '!$I$166&gt;=Referenzwerte!C255,'Anlage Personalaufstellung '!$I$166&lt;=Referenzwerte!D255),1,0)</f>
        <v>#DIV/0!</v>
      </c>
      <c r="B255" s="160">
        <v>245</v>
      </c>
      <c r="C255" s="161">
        <v>59300</v>
      </c>
      <c r="D255" s="161">
        <v>59399</v>
      </c>
      <c r="E255" s="161">
        <f t="shared" si="6"/>
        <v>59349.5</v>
      </c>
      <c r="F255" s="162">
        <v>7.3778464524978091E-2</v>
      </c>
      <c r="H255" s="158">
        <f t="shared" si="7"/>
        <v>7.3778464524978091E-2</v>
      </c>
    </row>
    <row r="256" spans="1:8" x14ac:dyDescent="0.25">
      <c r="A256" t="e">
        <f>IF(AND('Anlage Personalaufstellung '!$I$166&gt;=Referenzwerte!C256,'Anlage Personalaufstellung '!$I$166&lt;=Referenzwerte!D256),1,0)</f>
        <v>#DIV/0!</v>
      </c>
      <c r="B256" s="160">
        <v>246</v>
      </c>
      <c r="C256" s="161">
        <v>59400</v>
      </c>
      <c r="D256" s="161">
        <v>59499</v>
      </c>
      <c r="E256" s="161">
        <f t="shared" si="6"/>
        <v>59449.5</v>
      </c>
      <c r="F256" s="162">
        <v>7.3902776380216945E-2</v>
      </c>
      <c r="H256" s="158">
        <f t="shared" si="7"/>
        <v>7.3902776380216945E-2</v>
      </c>
    </row>
    <row r="257" spans="1:8" x14ac:dyDescent="0.25">
      <c r="A257" t="e">
        <f>IF(AND('Anlage Personalaufstellung '!$I$166&gt;=Referenzwerte!C257,'Anlage Personalaufstellung '!$I$166&lt;=Referenzwerte!D257),1,0)</f>
        <v>#DIV/0!</v>
      </c>
      <c r="B257" s="160">
        <v>247</v>
      </c>
      <c r="C257" s="161">
        <v>59500</v>
      </c>
      <c r="D257" s="161">
        <v>59599</v>
      </c>
      <c r="E257" s="161">
        <f t="shared" si="6"/>
        <v>59549.5</v>
      </c>
      <c r="F257" s="162">
        <v>7.4027088235455785E-2</v>
      </c>
      <c r="H257" s="158">
        <f t="shared" si="7"/>
        <v>7.4027088235455785E-2</v>
      </c>
    </row>
    <row r="258" spans="1:8" x14ac:dyDescent="0.25">
      <c r="A258" t="e">
        <f>IF(AND('Anlage Personalaufstellung '!$I$166&gt;=Referenzwerte!C258,'Anlage Personalaufstellung '!$I$166&lt;=Referenzwerte!D258),1,0)</f>
        <v>#DIV/0!</v>
      </c>
      <c r="B258" s="160">
        <v>248</v>
      </c>
      <c r="C258" s="161">
        <v>59600</v>
      </c>
      <c r="D258" s="161">
        <v>59699</v>
      </c>
      <c r="E258" s="161">
        <f t="shared" si="6"/>
        <v>59649.5</v>
      </c>
      <c r="F258" s="162">
        <v>7.4151400090694625E-2</v>
      </c>
      <c r="H258" s="158">
        <f t="shared" si="7"/>
        <v>7.4151400090694625E-2</v>
      </c>
    </row>
    <row r="259" spans="1:8" x14ac:dyDescent="0.25">
      <c r="A259" t="e">
        <f>IF(AND('Anlage Personalaufstellung '!$I$166&gt;=Referenzwerte!C259,'Anlage Personalaufstellung '!$I$166&lt;=Referenzwerte!D259),1,0)</f>
        <v>#DIV/0!</v>
      </c>
      <c r="B259" s="160">
        <v>249</v>
      </c>
      <c r="C259" s="161">
        <v>59700</v>
      </c>
      <c r="D259" s="161">
        <v>59799</v>
      </c>
      <c r="E259" s="161">
        <f t="shared" si="6"/>
        <v>59749.5</v>
      </c>
      <c r="F259" s="162">
        <v>7.4275711945933479E-2</v>
      </c>
      <c r="H259" s="158">
        <f t="shared" si="7"/>
        <v>7.4275711945933479E-2</v>
      </c>
    </row>
    <row r="260" spans="1:8" x14ac:dyDescent="0.25">
      <c r="A260" t="e">
        <f>IF(AND('Anlage Personalaufstellung '!$I$166&gt;=Referenzwerte!C260,'Anlage Personalaufstellung '!$I$166&lt;=Referenzwerte!D260),1,0)</f>
        <v>#DIV/0!</v>
      </c>
      <c r="B260" s="160">
        <v>250</v>
      </c>
      <c r="C260" s="161">
        <v>59800</v>
      </c>
      <c r="D260" s="161">
        <v>59899</v>
      </c>
      <c r="E260" s="161">
        <f t="shared" si="6"/>
        <v>59849.5</v>
      </c>
      <c r="F260" s="162">
        <v>7.4400023801172319E-2</v>
      </c>
      <c r="H260" s="158">
        <f t="shared" si="7"/>
        <v>7.4400023801172319E-2</v>
      </c>
    </row>
    <row r="261" spans="1:8" x14ac:dyDescent="0.25">
      <c r="A261" t="e">
        <f>IF(AND('Anlage Personalaufstellung '!$I$166&gt;=Referenzwerte!C261,'Anlage Personalaufstellung '!$I$166&lt;=Referenzwerte!D261),1,0)</f>
        <v>#DIV/0!</v>
      </c>
      <c r="B261" s="160">
        <v>251</v>
      </c>
      <c r="C261" s="161">
        <v>59900</v>
      </c>
      <c r="D261" s="161">
        <v>59999</v>
      </c>
      <c r="E261" s="161">
        <f t="shared" si="6"/>
        <v>59949.5</v>
      </c>
      <c r="F261" s="162">
        <v>7.4524335656411159E-2</v>
      </c>
      <c r="H261" s="158">
        <f t="shared" si="7"/>
        <v>7.4524335656411159E-2</v>
      </c>
    </row>
    <row r="262" spans="1:8" x14ac:dyDescent="0.25">
      <c r="A262" t="e">
        <f>IF(AND('Anlage Personalaufstellung '!$I$166&gt;=Referenzwerte!C262,'Anlage Personalaufstellung '!$I$166&lt;=Referenzwerte!D262),1,0)</f>
        <v>#DIV/0!</v>
      </c>
      <c r="B262" s="160">
        <v>252</v>
      </c>
      <c r="C262" s="161">
        <v>60000</v>
      </c>
      <c r="D262" s="161">
        <v>60099</v>
      </c>
      <c r="E262" s="161">
        <f t="shared" si="6"/>
        <v>60049.5</v>
      </c>
      <c r="F262" s="162">
        <v>7.4648647511650013E-2</v>
      </c>
      <c r="H262" s="158">
        <f t="shared" si="7"/>
        <v>7.4648647511650013E-2</v>
      </c>
    </row>
    <row r="263" spans="1:8" x14ac:dyDescent="0.25">
      <c r="A263" t="e">
        <f>IF(AND('Anlage Personalaufstellung '!$I$166&gt;=Referenzwerte!C263,'Anlage Personalaufstellung '!$I$166&lt;=Referenzwerte!D263),1,0)</f>
        <v>#DIV/0!</v>
      </c>
      <c r="B263" s="160">
        <v>253</v>
      </c>
      <c r="C263" s="161">
        <v>60100</v>
      </c>
      <c r="D263" s="161">
        <v>60199</v>
      </c>
      <c r="E263" s="161">
        <f t="shared" si="6"/>
        <v>60149.5</v>
      </c>
      <c r="F263" s="162">
        <v>7.4772959366888853E-2</v>
      </c>
      <c r="H263" s="158">
        <f t="shared" si="7"/>
        <v>7.4772959366888853E-2</v>
      </c>
    </row>
    <row r="264" spans="1:8" x14ac:dyDescent="0.25">
      <c r="A264" t="e">
        <f>IF(AND('Anlage Personalaufstellung '!$I$166&gt;=Referenzwerte!C264,'Anlage Personalaufstellung '!$I$166&lt;=Referenzwerte!D264),1,0)</f>
        <v>#DIV/0!</v>
      </c>
      <c r="B264" s="160">
        <v>254</v>
      </c>
      <c r="C264" s="161">
        <v>60200</v>
      </c>
      <c r="D264" s="161">
        <v>60299</v>
      </c>
      <c r="E264" s="161">
        <f t="shared" si="6"/>
        <v>60249.5</v>
      </c>
      <c r="F264" s="162">
        <v>7.4897271222127693E-2</v>
      </c>
      <c r="H264" s="158">
        <f t="shared" si="7"/>
        <v>7.4897271222127693E-2</v>
      </c>
    </row>
    <row r="265" spans="1:8" x14ac:dyDescent="0.25">
      <c r="A265" t="e">
        <f>IF(AND('Anlage Personalaufstellung '!$I$166&gt;=Referenzwerte!C265,'Anlage Personalaufstellung '!$I$166&lt;=Referenzwerte!D265),1,0)</f>
        <v>#DIV/0!</v>
      </c>
      <c r="B265" s="160">
        <v>255</v>
      </c>
      <c r="C265" s="161">
        <v>60300</v>
      </c>
      <c r="D265" s="161">
        <v>60399</v>
      </c>
      <c r="E265" s="161">
        <f t="shared" si="6"/>
        <v>60349.5</v>
      </c>
      <c r="F265" s="162">
        <v>7.5021583077366547E-2</v>
      </c>
      <c r="H265" s="158">
        <f t="shared" si="7"/>
        <v>7.5021583077366547E-2</v>
      </c>
    </row>
    <row r="266" spans="1:8" x14ac:dyDescent="0.25">
      <c r="A266" t="e">
        <f>IF(AND('Anlage Personalaufstellung '!$I$166&gt;=Referenzwerte!C266,'Anlage Personalaufstellung '!$I$166&lt;=Referenzwerte!D266),1,0)</f>
        <v>#DIV/0!</v>
      </c>
      <c r="B266" s="160">
        <v>256</v>
      </c>
      <c r="C266" s="161">
        <v>60400</v>
      </c>
      <c r="D266" s="161">
        <v>60499</v>
      </c>
      <c r="E266" s="161">
        <f t="shared" si="6"/>
        <v>60449.5</v>
      </c>
      <c r="F266" s="162">
        <v>7.5145894932605387E-2</v>
      </c>
      <c r="H266" s="158">
        <f t="shared" si="7"/>
        <v>7.5145894932605387E-2</v>
      </c>
    </row>
    <row r="267" spans="1:8" x14ac:dyDescent="0.25">
      <c r="A267" t="e">
        <f>IF(AND('Anlage Personalaufstellung '!$I$166&gt;=Referenzwerte!C267,'Anlage Personalaufstellung '!$I$166&lt;=Referenzwerte!D267),1,0)</f>
        <v>#DIV/0!</v>
      </c>
      <c r="B267" s="160">
        <v>257</v>
      </c>
      <c r="C267" s="161">
        <v>60500</v>
      </c>
      <c r="D267" s="161">
        <v>60599</v>
      </c>
      <c r="E267" s="161">
        <f t="shared" si="6"/>
        <v>60549.5</v>
      </c>
      <c r="F267" s="162">
        <v>7.5270206787844227E-2</v>
      </c>
      <c r="H267" s="158">
        <f t="shared" si="7"/>
        <v>7.5270206787844227E-2</v>
      </c>
    </row>
    <row r="268" spans="1:8" x14ac:dyDescent="0.25">
      <c r="A268" t="e">
        <f>IF(AND('Anlage Personalaufstellung '!$I$166&gt;=Referenzwerte!C268,'Anlage Personalaufstellung '!$I$166&lt;=Referenzwerte!D268),1,0)</f>
        <v>#DIV/0!</v>
      </c>
      <c r="B268" s="160">
        <v>258</v>
      </c>
      <c r="C268" s="161">
        <v>60600</v>
      </c>
      <c r="D268" s="161">
        <v>60699</v>
      </c>
      <c r="E268" s="161">
        <f t="shared" si="6"/>
        <v>60649.5</v>
      </c>
      <c r="F268" s="162">
        <v>7.539451864308308E-2</v>
      </c>
      <c r="H268" s="158">
        <f t="shared" si="7"/>
        <v>7.539451864308308E-2</v>
      </c>
    </row>
    <row r="269" spans="1:8" x14ac:dyDescent="0.25">
      <c r="A269" t="e">
        <f>IF(AND('Anlage Personalaufstellung '!$I$166&gt;=Referenzwerte!C269,'Anlage Personalaufstellung '!$I$166&lt;=Referenzwerte!D269),1,0)</f>
        <v>#DIV/0!</v>
      </c>
      <c r="B269" s="160">
        <v>259</v>
      </c>
      <c r="C269" s="161">
        <v>60700</v>
      </c>
      <c r="D269" s="161">
        <v>60799</v>
      </c>
      <c r="E269" s="161">
        <f t="shared" ref="E269:E332" si="8">(C269+D269)/2</f>
        <v>60749.5</v>
      </c>
      <c r="F269" s="162">
        <v>7.5518830498321921E-2</v>
      </c>
      <c r="H269" s="158">
        <f t="shared" ref="H269:H332" si="9">H268/E268*E269</f>
        <v>7.5518830498321921E-2</v>
      </c>
    </row>
    <row r="270" spans="1:8" x14ac:dyDescent="0.25">
      <c r="A270" t="e">
        <f>IF(AND('Anlage Personalaufstellung '!$I$166&gt;=Referenzwerte!C270,'Anlage Personalaufstellung '!$I$166&lt;=Referenzwerte!D270),1,0)</f>
        <v>#DIV/0!</v>
      </c>
      <c r="B270" s="160">
        <v>260</v>
      </c>
      <c r="C270" s="161">
        <v>60800</v>
      </c>
      <c r="D270" s="161">
        <v>60899</v>
      </c>
      <c r="E270" s="161">
        <f t="shared" si="8"/>
        <v>60849.5</v>
      </c>
      <c r="F270" s="162">
        <v>7.5643142353560761E-2</v>
      </c>
      <c r="H270" s="158">
        <f t="shared" si="9"/>
        <v>7.5643142353560761E-2</v>
      </c>
    </row>
    <row r="271" spans="1:8" x14ac:dyDescent="0.25">
      <c r="A271" t="e">
        <f>IF(AND('Anlage Personalaufstellung '!$I$166&gt;=Referenzwerte!C271,'Anlage Personalaufstellung '!$I$166&lt;=Referenzwerte!D271),1,0)</f>
        <v>#DIV/0!</v>
      </c>
      <c r="B271" s="160">
        <v>261</v>
      </c>
      <c r="C271" s="161">
        <v>60900</v>
      </c>
      <c r="D271" s="161">
        <v>60999</v>
      </c>
      <c r="E271" s="161">
        <f t="shared" si="8"/>
        <v>60949.5</v>
      </c>
      <c r="F271" s="162">
        <v>7.5767454208799614E-2</v>
      </c>
      <c r="H271" s="158">
        <f t="shared" si="9"/>
        <v>7.5767454208799614E-2</v>
      </c>
    </row>
    <row r="272" spans="1:8" x14ac:dyDescent="0.25">
      <c r="A272" t="e">
        <f>IF(AND('Anlage Personalaufstellung '!$I$166&gt;=Referenzwerte!C272,'Anlage Personalaufstellung '!$I$166&lt;=Referenzwerte!D272),1,0)</f>
        <v>#DIV/0!</v>
      </c>
      <c r="B272" s="160">
        <v>262</v>
      </c>
      <c r="C272" s="161">
        <v>61000</v>
      </c>
      <c r="D272" s="161">
        <v>61099</v>
      </c>
      <c r="E272" s="161">
        <f t="shared" si="8"/>
        <v>61049.5</v>
      </c>
      <c r="F272" s="162">
        <v>7.5891766064038454E-2</v>
      </c>
      <c r="H272" s="158">
        <f t="shared" si="9"/>
        <v>7.5891766064038454E-2</v>
      </c>
    </row>
    <row r="273" spans="1:8" x14ac:dyDescent="0.25">
      <c r="A273" t="e">
        <f>IF(AND('Anlage Personalaufstellung '!$I$166&gt;=Referenzwerte!C273,'Anlage Personalaufstellung '!$I$166&lt;=Referenzwerte!D273),1,0)</f>
        <v>#DIV/0!</v>
      </c>
      <c r="B273" s="160">
        <v>263</v>
      </c>
      <c r="C273" s="161">
        <v>61100</v>
      </c>
      <c r="D273" s="161">
        <v>61199</v>
      </c>
      <c r="E273" s="161">
        <f t="shared" si="8"/>
        <v>61149.5</v>
      </c>
      <c r="F273" s="162">
        <v>7.6016077919277295E-2</v>
      </c>
      <c r="H273" s="158">
        <f t="shared" si="9"/>
        <v>7.6016077919277295E-2</v>
      </c>
    </row>
    <row r="274" spans="1:8" x14ac:dyDescent="0.25">
      <c r="A274" t="e">
        <f>IF(AND('Anlage Personalaufstellung '!$I$166&gt;=Referenzwerte!C274,'Anlage Personalaufstellung '!$I$166&lt;=Referenzwerte!D274),1,0)</f>
        <v>#DIV/0!</v>
      </c>
      <c r="B274" s="160">
        <v>264</v>
      </c>
      <c r="C274" s="161">
        <v>61200</v>
      </c>
      <c r="D274" s="161">
        <v>61299</v>
      </c>
      <c r="E274" s="161">
        <f t="shared" si="8"/>
        <v>61249.5</v>
      </c>
      <c r="F274" s="162">
        <v>7.6140389774516148E-2</v>
      </c>
      <c r="H274" s="158">
        <f t="shared" si="9"/>
        <v>7.6140389774516148E-2</v>
      </c>
    </row>
    <row r="275" spans="1:8" x14ac:dyDescent="0.25">
      <c r="A275" t="e">
        <f>IF(AND('Anlage Personalaufstellung '!$I$166&gt;=Referenzwerte!C275,'Anlage Personalaufstellung '!$I$166&lt;=Referenzwerte!D275),1,0)</f>
        <v>#DIV/0!</v>
      </c>
      <c r="B275" s="160">
        <v>265</v>
      </c>
      <c r="C275" s="161">
        <v>61300</v>
      </c>
      <c r="D275" s="161">
        <v>61399</v>
      </c>
      <c r="E275" s="161">
        <f t="shared" si="8"/>
        <v>61349.5</v>
      </c>
      <c r="F275" s="162">
        <v>7.6264701629754988E-2</v>
      </c>
      <c r="H275" s="158">
        <f t="shared" si="9"/>
        <v>7.6264701629754988E-2</v>
      </c>
    </row>
    <row r="276" spans="1:8" x14ac:dyDescent="0.25">
      <c r="A276" t="e">
        <f>IF(AND('Anlage Personalaufstellung '!$I$166&gt;=Referenzwerte!C276,'Anlage Personalaufstellung '!$I$166&lt;=Referenzwerte!D276),1,0)</f>
        <v>#DIV/0!</v>
      </c>
      <c r="B276" s="160">
        <v>266</v>
      </c>
      <c r="C276" s="161">
        <v>61400</v>
      </c>
      <c r="D276" s="161">
        <v>61499</v>
      </c>
      <c r="E276" s="161">
        <f t="shared" si="8"/>
        <v>61449.5</v>
      </c>
      <c r="F276" s="162">
        <v>7.6389013484993828E-2</v>
      </c>
      <c r="H276" s="158">
        <f t="shared" si="9"/>
        <v>7.6389013484993828E-2</v>
      </c>
    </row>
    <row r="277" spans="1:8" x14ac:dyDescent="0.25">
      <c r="A277" t="e">
        <f>IF(AND('Anlage Personalaufstellung '!$I$166&gt;=Referenzwerte!C277,'Anlage Personalaufstellung '!$I$166&lt;=Referenzwerte!D277),1,0)</f>
        <v>#DIV/0!</v>
      </c>
      <c r="B277" s="160">
        <v>267</v>
      </c>
      <c r="C277" s="161">
        <v>61500</v>
      </c>
      <c r="D277" s="161">
        <v>61599</v>
      </c>
      <c r="E277" s="161">
        <f t="shared" si="8"/>
        <v>61549.5</v>
      </c>
      <c r="F277" s="162">
        <v>7.6513325340232682E-2</v>
      </c>
      <c r="H277" s="158">
        <f t="shared" si="9"/>
        <v>7.6513325340232682E-2</v>
      </c>
    </row>
    <row r="278" spans="1:8" x14ac:dyDescent="0.25">
      <c r="A278" t="e">
        <f>IF(AND('Anlage Personalaufstellung '!$I$166&gt;=Referenzwerte!C278,'Anlage Personalaufstellung '!$I$166&lt;=Referenzwerte!D278),1,0)</f>
        <v>#DIV/0!</v>
      </c>
      <c r="B278" s="160">
        <v>268</v>
      </c>
      <c r="C278" s="161">
        <v>61600</v>
      </c>
      <c r="D278" s="161">
        <v>61699</v>
      </c>
      <c r="E278" s="161">
        <f t="shared" si="8"/>
        <v>61649.5</v>
      </c>
      <c r="F278" s="162">
        <v>7.6637637195471522E-2</v>
      </c>
      <c r="H278" s="158">
        <f t="shared" si="9"/>
        <v>7.6637637195471522E-2</v>
      </c>
    </row>
    <row r="279" spans="1:8" x14ac:dyDescent="0.25">
      <c r="A279" t="e">
        <f>IF(AND('Anlage Personalaufstellung '!$I$166&gt;=Referenzwerte!C279,'Anlage Personalaufstellung '!$I$166&lt;=Referenzwerte!D279),1,0)</f>
        <v>#DIV/0!</v>
      </c>
      <c r="B279" s="160">
        <v>269</v>
      </c>
      <c r="C279" s="161">
        <v>61700</v>
      </c>
      <c r="D279" s="161">
        <v>61799</v>
      </c>
      <c r="E279" s="161">
        <f t="shared" si="8"/>
        <v>61749.5</v>
      </c>
      <c r="F279" s="162">
        <v>7.6761949050710362E-2</v>
      </c>
      <c r="H279" s="158">
        <f t="shared" si="9"/>
        <v>7.6761949050710362E-2</v>
      </c>
    </row>
    <row r="280" spans="1:8" x14ac:dyDescent="0.25">
      <c r="A280" t="e">
        <f>IF(AND('Anlage Personalaufstellung '!$I$166&gt;=Referenzwerte!C280,'Anlage Personalaufstellung '!$I$166&lt;=Referenzwerte!D280),1,0)</f>
        <v>#DIV/0!</v>
      </c>
      <c r="B280" s="160">
        <v>270</v>
      </c>
      <c r="C280" s="161">
        <v>61800</v>
      </c>
      <c r="D280" s="161">
        <v>61899</v>
      </c>
      <c r="E280" s="161">
        <f t="shared" si="8"/>
        <v>61849.5</v>
      </c>
      <c r="F280" s="162">
        <v>7.6886260905949216E-2</v>
      </c>
      <c r="H280" s="158">
        <f t="shared" si="9"/>
        <v>7.6886260905949216E-2</v>
      </c>
    </row>
    <row r="281" spans="1:8" x14ac:dyDescent="0.25">
      <c r="A281" t="e">
        <f>IF(AND('Anlage Personalaufstellung '!$I$166&gt;=Referenzwerte!C281,'Anlage Personalaufstellung '!$I$166&lt;=Referenzwerte!D281),1,0)</f>
        <v>#DIV/0!</v>
      </c>
      <c r="B281" s="160">
        <v>271</v>
      </c>
      <c r="C281" s="161">
        <v>61900</v>
      </c>
      <c r="D281" s="161">
        <v>61999</v>
      </c>
      <c r="E281" s="161">
        <f t="shared" si="8"/>
        <v>61949.5</v>
      </c>
      <c r="F281" s="162">
        <v>7.7010572761188056E-2</v>
      </c>
      <c r="H281" s="158">
        <f t="shared" si="9"/>
        <v>7.7010572761188056E-2</v>
      </c>
    </row>
    <row r="282" spans="1:8" x14ac:dyDescent="0.25">
      <c r="A282" t="e">
        <f>IF(AND('Anlage Personalaufstellung '!$I$166&gt;=Referenzwerte!C282,'Anlage Personalaufstellung '!$I$166&lt;=Referenzwerte!D282),1,0)</f>
        <v>#DIV/0!</v>
      </c>
      <c r="B282" s="160">
        <v>272</v>
      </c>
      <c r="C282" s="161">
        <v>62000</v>
      </c>
      <c r="D282" s="161">
        <v>62099</v>
      </c>
      <c r="E282" s="161">
        <f t="shared" si="8"/>
        <v>62049.5</v>
      </c>
      <c r="F282" s="162">
        <v>7.7134884616426896E-2</v>
      </c>
      <c r="H282" s="158">
        <f t="shared" si="9"/>
        <v>7.7134884616426896E-2</v>
      </c>
    </row>
    <row r="283" spans="1:8" x14ac:dyDescent="0.25">
      <c r="A283" t="e">
        <f>IF(AND('Anlage Personalaufstellung '!$I$166&gt;=Referenzwerte!C283,'Anlage Personalaufstellung '!$I$166&lt;=Referenzwerte!D283),1,0)</f>
        <v>#DIV/0!</v>
      </c>
      <c r="B283" s="160">
        <v>273</v>
      </c>
      <c r="C283" s="161">
        <v>62100</v>
      </c>
      <c r="D283" s="161">
        <v>62199</v>
      </c>
      <c r="E283" s="161">
        <f t="shared" si="8"/>
        <v>62149.5</v>
      </c>
      <c r="F283" s="162">
        <v>7.725919647166575E-2</v>
      </c>
      <c r="H283" s="158">
        <f t="shared" si="9"/>
        <v>7.725919647166575E-2</v>
      </c>
    </row>
    <row r="284" spans="1:8" x14ac:dyDescent="0.25">
      <c r="A284" t="e">
        <f>IF(AND('Anlage Personalaufstellung '!$I$166&gt;=Referenzwerte!C284,'Anlage Personalaufstellung '!$I$166&lt;=Referenzwerte!D284),1,0)</f>
        <v>#DIV/0!</v>
      </c>
      <c r="B284" s="160">
        <v>274</v>
      </c>
      <c r="C284" s="161">
        <v>62200</v>
      </c>
      <c r="D284" s="161">
        <v>62299</v>
      </c>
      <c r="E284" s="161">
        <f t="shared" si="8"/>
        <v>62249.5</v>
      </c>
      <c r="F284" s="162">
        <v>7.738350832690459E-2</v>
      </c>
      <c r="H284" s="158">
        <f t="shared" si="9"/>
        <v>7.738350832690459E-2</v>
      </c>
    </row>
    <row r="285" spans="1:8" x14ac:dyDescent="0.25">
      <c r="A285" t="e">
        <f>IF(AND('Anlage Personalaufstellung '!$I$166&gt;=Referenzwerte!C285,'Anlage Personalaufstellung '!$I$166&lt;=Referenzwerte!D285),1,0)</f>
        <v>#DIV/0!</v>
      </c>
      <c r="B285" s="160">
        <v>275</v>
      </c>
      <c r="C285" s="161">
        <v>62300</v>
      </c>
      <c r="D285" s="161">
        <v>62399</v>
      </c>
      <c r="E285" s="161">
        <f t="shared" si="8"/>
        <v>62349.5</v>
      </c>
      <c r="F285" s="162">
        <v>7.750782018214343E-2</v>
      </c>
      <c r="H285" s="158">
        <f t="shared" si="9"/>
        <v>7.750782018214343E-2</v>
      </c>
    </row>
    <row r="286" spans="1:8" x14ac:dyDescent="0.25">
      <c r="A286" t="e">
        <f>IF(AND('Anlage Personalaufstellung '!$I$166&gt;=Referenzwerte!C286,'Anlage Personalaufstellung '!$I$166&lt;=Referenzwerte!D286),1,0)</f>
        <v>#DIV/0!</v>
      </c>
      <c r="B286" s="160">
        <v>276</v>
      </c>
      <c r="C286" s="161">
        <v>62400</v>
      </c>
      <c r="D286" s="161">
        <v>62499</v>
      </c>
      <c r="E286" s="161">
        <f t="shared" si="8"/>
        <v>62449.5</v>
      </c>
      <c r="F286" s="162">
        <v>7.7632132037382284E-2</v>
      </c>
      <c r="H286" s="158">
        <f t="shared" si="9"/>
        <v>7.7632132037382284E-2</v>
      </c>
    </row>
    <row r="287" spans="1:8" x14ac:dyDescent="0.25">
      <c r="A287" t="e">
        <f>IF(AND('Anlage Personalaufstellung '!$I$166&gt;=Referenzwerte!C287,'Anlage Personalaufstellung '!$I$166&lt;=Referenzwerte!D287),1,0)</f>
        <v>#DIV/0!</v>
      </c>
      <c r="B287" s="160">
        <v>277</v>
      </c>
      <c r="C287" s="161">
        <v>62500</v>
      </c>
      <c r="D287" s="161">
        <v>62599</v>
      </c>
      <c r="E287" s="161">
        <f t="shared" si="8"/>
        <v>62549.5</v>
      </c>
      <c r="F287" s="162">
        <v>7.7756443892621124E-2</v>
      </c>
      <c r="H287" s="158">
        <f t="shared" si="9"/>
        <v>7.7756443892621124E-2</v>
      </c>
    </row>
    <row r="288" spans="1:8" x14ac:dyDescent="0.25">
      <c r="A288" t="e">
        <f>IF(AND('Anlage Personalaufstellung '!$I$166&gt;=Referenzwerte!C288,'Anlage Personalaufstellung '!$I$166&lt;=Referenzwerte!D288),1,0)</f>
        <v>#DIV/0!</v>
      </c>
      <c r="B288" s="160">
        <v>278</v>
      </c>
      <c r="C288" s="161">
        <v>62600</v>
      </c>
      <c r="D288" s="161">
        <v>62699</v>
      </c>
      <c r="E288" s="161">
        <f t="shared" si="8"/>
        <v>62649.5</v>
      </c>
      <c r="F288" s="162">
        <v>7.7880755747859964E-2</v>
      </c>
      <c r="H288" s="158">
        <f t="shared" si="9"/>
        <v>7.7880755747859964E-2</v>
      </c>
    </row>
    <row r="289" spans="1:8" x14ac:dyDescent="0.25">
      <c r="A289" t="e">
        <f>IF(AND('Anlage Personalaufstellung '!$I$166&gt;=Referenzwerte!C289,'Anlage Personalaufstellung '!$I$166&lt;=Referenzwerte!D289),1,0)</f>
        <v>#DIV/0!</v>
      </c>
      <c r="B289" s="160">
        <v>279</v>
      </c>
      <c r="C289" s="161">
        <v>62700</v>
      </c>
      <c r="D289" s="161">
        <v>62799</v>
      </c>
      <c r="E289" s="161">
        <f t="shared" si="8"/>
        <v>62749.5</v>
      </c>
      <c r="F289" s="162">
        <v>7.8005067603098818E-2</v>
      </c>
      <c r="H289" s="158">
        <f t="shared" si="9"/>
        <v>7.8005067603098818E-2</v>
      </c>
    </row>
    <row r="290" spans="1:8" x14ac:dyDescent="0.25">
      <c r="A290" t="e">
        <f>IF(AND('Anlage Personalaufstellung '!$I$166&gt;=Referenzwerte!C290,'Anlage Personalaufstellung '!$I$166&lt;=Referenzwerte!D290),1,0)</f>
        <v>#DIV/0!</v>
      </c>
      <c r="B290" s="160">
        <v>280</v>
      </c>
      <c r="C290" s="161">
        <v>62800</v>
      </c>
      <c r="D290" s="161">
        <v>62899</v>
      </c>
      <c r="E290" s="161">
        <f t="shared" si="8"/>
        <v>62849.5</v>
      </c>
      <c r="F290" s="162">
        <v>7.8129379458337658E-2</v>
      </c>
      <c r="H290" s="158">
        <f t="shared" si="9"/>
        <v>7.8129379458337658E-2</v>
      </c>
    </row>
    <row r="291" spans="1:8" x14ac:dyDescent="0.25">
      <c r="A291" t="e">
        <f>IF(AND('Anlage Personalaufstellung '!$I$166&gt;=Referenzwerte!C291,'Anlage Personalaufstellung '!$I$166&lt;=Referenzwerte!D291),1,0)</f>
        <v>#DIV/0!</v>
      </c>
      <c r="B291" s="160">
        <v>281</v>
      </c>
      <c r="C291" s="161">
        <v>62900</v>
      </c>
      <c r="D291" s="161">
        <v>62999</v>
      </c>
      <c r="E291" s="161">
        <f t="shared" si="8"/>
        <v>62949.5</v>
      </c>
      <c r="F291" s="162">
        <v>7.8253691313576498E-2</v>
      </c>
      <c r="H291" s="158">
        <f t="shared" si="9"/>
        <v>7.8253691313576498E-2</v>
      </c>
    </row>
    <row r="292" spans="1:8" x14ac:dyDescent="0.25">
      <c r="A292" t="e">
        <f>IF(AND('Anlage Personalaufstellung '!$I$166&gt;=Referenzwerte!C292,'Anlage Personalaufstellung '!$I$166&lt;=Referenzwerte!D292),1,0)</f>
        <v>#DIV/0!</v>
      </c>
      <c r="B292" s="160">
        <v>282</v>
      </c>
      <c r="C292" s="161">
        <v>63000</v>
      </c>
      <c r="D292" s="161">
        <v>63099</v>
      </c>
      <c r="E292" s="161">
        <f t="shared" si="8"/>
        <v>63049.5</v>
      </c>
      <c r="F292" s="162">
        <v>7.8378003168815352E-2</v>
      </c>
      <c r="H292" s="158">
        <f t="shared" si="9"/>
        <v>7.8378003168815352E-2</v>
      </c>
    </row>
    <row r="293" spans="1:8" x14ac:dyDescent="0.25">
      <c r="A293" t="e">
        <f>IF(AND('Anlage Personalaufstellung '!$I$166&gt;=Referenzwerte!C293,'Anlage Personalaufstellung '!$I$166&lt;=Referenzwerte!D293),1,0)</f>
        <v>#DIV/0!</v>
      </c>
      <c r="B293" s="160">
        <v>283</v>
      </c>
      <c r="C293" s="161">
        <v>63100</v>
      </c>
      <c r="D293" s="161">
        <v>63199</v>
      </c>
      <c r="E293" s="161">
        <f t="shared" si="8"/>
        <v>63149.5</v>
      </c>
      <c r="F293" s="162">
        <v>7.8502315024054192E-2</v>
      </c>
      <c r="H293" s="158">
        <f t="shared" si="9"/>
        <v>7.8502315024054192E-2</v>
      </c>
    </row>
    <row r="294" spans="1:8" x14ac:dyDescent="0.25">
      <c r="A294" t="e">
        <f>IF(AND('Anlage Personalaufstellung '!$I$166&gt;=Referenzwerte!C294,'Anlage Personalaufstellung '!$I$166&lt;=Referenzwerte!D294),1,0)</f>
        <v>#DIV/0!</v>
      </c>
      <c r="B294" s="160">
        <v>284</v>
      </c>
      <c r="C294" s="161">
        <v>63200</v>
      </c>
      <c r="D294" s="161">
        <v>63299</v>
      </c>
      <c r="E294" s="161">
        <f t="shared" si="8"/>
        <v>63249.5</v>
      </c>
      <c r="F294" s="162">
        <v>7.8626626879293032E-2</v>
      </c>
      <c r="H294" s="158">
        <f t="shared" si="9"/>
        <v>7.8626626879293032E-2</v>
      </c>
    </row>
    <row r="295" spans="1:8" x14ac:dyDescent="0.25">
      <c r="A295" t="e">
        <f>IF(AND('Anlage Personalaufstellung '!$I$166&gt;=Referenzwerte!C295,'Anlage Personalaufstellung '!$I$166&lt;=Referenzwerte!D295),1,0)</f>
        <v>#DIV/0!</v>
      </c>
      <c r="B295" s="160">
        <v>285</v>
      </c>
      <c r="C295" s="161">
        <v>63300</v>
      </c>
      <c r="D295" s="161">
        <v>63399</v>
      </c>
      <c r="E295" s="161">
        <f t="shared" si="8"/>
        <v>63349.5</v>
      </c>
      <c r="F295" s="162">
        <v>7.8750938734531886E-2</v>
      </c>
      <c r="H295" s="158">
        <f t="shared" si="9"/>
        <v>7.8750938734531886E-2</v>
      </c>
    </row>
    <row r="296" spans="1:8" x14ac:dyDescent="0.25">
      <c r="A296" t="e">
        <f>IF(AND('Anlage Personalaufstellung '!$I$166&gt;=Referenzwerte!C296,'Anlage Personalaufstellung '!$I$166&lt;=Referenzwerte!D296),1,0)</f>
        <v>#DIV/0!</v>
      </c>
      <c r="B296" s="160">
        <v>286</v>
      </c>
      <c r="C296" s="161">
        <v>63400</v>
      </c>
      <c r="D296" s="161">
        <v>63499</v>
      </c>
      <c r="E296" s="161">
        <f t="shared" si="8"/>
        <v>63449.5</v>
      </c>
      <c r="F296" s="162">
        <v>7.8875250589770726E-2</v>
      </c>
      <c r="H296" s="158">
        <f t="shared" si="9"/>
        <v>7.8875250589770726E-2</v>
      </c>
    </row>
    <row r="297" spans="1:8" x14ac:dyDescent="0.25">
      <c r="A297" t="e">
        <f>IF(AND('Anlage Personalaufstellung '!$I$166&gt;=Referenzwerte!C297,'Anlage Personalaufstellung '!$I$166&lt;=Referenzwerte!D297),1,0)</f>
        <v>#DIV/0!</v>
      </c>
      <c r="B297" s="160">
        <v>287</v>
      </c>
      <c r="C297" s="161">
        <v>63500</v>
      </c>
      <c r="D297" s="161">
        <v>63599</v>
      </c>
      <c r="E297" s="161">
        <f t="shared" si="8"/>
        <v>63549.5</v>
      </c>
      <c r="F297" s="162">
        <v>7.8999562445009566E-2</v>
      </c>
      <c r="H297" s="158">
        <f t="shared" si="9"/>
        <v>7.8999562445009566E-2</v>
      </c>
    </row>
    <row r="298" spans="1:8" x14ac:dyDescent="0.25">
      <c r="A298" t="e">
        <f>IF(AND('Anlage Personalaufstellung '!$I$166&gt;=Referenzwerte!C298,'Anlage Personalaufstellung '!$I$166&lt;=Referenzwerte!D298),1,0)</f>
        <v>#DIV/0!</v>
      </c>
      <c r="B298" s="160">
        <v>288</v>
      </c>
      <c r="C298" s="161">
        <v>63600</v>
      </c>
      <c r="D298" s="161">
        <v>63699</v>
      </c>
      <c r="E298" s="161">
        <f t="shared" si="8"/>
        <v>63649.5</v>
      </c>
      <c r="F298" s="162">
        <v>7.912387430024842E-2</v>
      </c>
      <c r="H298" s="158">
        <f t="shared" si="9"/>
        <v>7.912387430024842E-2</v>
      </c>
    </row>
    <row r="299" spans="1:8" x14ac:dyDescent="0.25">
      <c r="A299" t="e">
        <f>IF(AND('Anlage Personalaufstellung '!$I$166&gt;=Referenzwerte!C299,'Anlage Personalaufstellung '!$I$166&lt;=Referenzwerte!D299),1,0)</f>
        <v>#DIV/0!</v>
      </c>
      <c r="B299" s="160">
        <v>289</v>
      </c>
      <c r="C299" s="161">
        <v>63700</v>
      </c>
      <c r="D299" s="161">
        <v>63799</v>
      </c>
      <c r="E299" s="161">
        <f t="shared" si="8"/>
        <v>63749.5</v>
      </c>
      <c r="F299" s="162">
        <v>7.924818615548726E-2</v>
      </c>
      <c r="H299" s="158">
        <f t="shared" si="9"/>
        <v>7.924818615548726E-2</v>
      </c>
    </row>
    <row r="300" spans="1:8" x14ac:dyDescent="0.25">
      <c r="A300" t="e">
        <f>IF(AND('Anlage Personalaufstellung '!$I$166&gt;=Referenzwerte!C300,'Anlage Personalaufstellung '!$I$166&lt;=Referenzwerte!D300),1,0)</f>
        <v>#DIV/0!</v>
      </c>
      <c r="B300" s="160">
        <v>290</v>
      </c>
      <c r="C300" s="161">
        <v>63800</v>
      </c>
      <c r="D300" s="161">
        <v>63899</v>
      </c>
      <c r="E300" s="161">
        <f t="shared" si="8"/>
        <v>63849.5</v>
      </c>
      <c r="F300" s="162">
        <v>7.93724980107261E-2</v>
      </c>
      <c r="H300" s="158">
        <f t="shared" si="9"/>
        <v>7.93724980107261E-2</v>
      </c>
    </row>
    <row r="301" spans="1:8" x14ac:dyDescent="0.25">
      <c r="A301" t="e">
        <f>IF(AND('Anlage Personalaufstellung '!$I$166&gt;=Referenzwerte!C301,'Anlage Personalaufstellung '!$I$166&lt;=Referenzwerte!D301),1,0)</f>
        <v>#DIV/0!</v>
      </c>
      <c r="B301" s="160">
        <v>291</v>
      </c>
      <c r="C301" s="161">
        <v>63900</v>
      </c>
      <c r="D301" s="161">
        <v>63999</v>
      </c>
      <c r="E301" s="161">
        <f t="shared" si="8"/>
        <v>63949.5</v>
      </c>
      <c r="F301" s="162">
        <v>7.9496809865964954E-2</v>
      </c>
      <c r="H301" s="158">
        <f t="shared" si="9"/>
        <v>7.9496809865964954E-2</v>
      </c>
    </row>
    <row r="302" spans="1:8" x14ac:dyDescent="0.25">
      <c r="A302" t="e">
        <f>IF(AND('Anlage Personalaufstellung '!$I$166&gt;=Referenzwerte!C302,'Anlage Personalaufstellung '!$I$166&lt;=Referenzwerte!D302),1,0)</f>
        <v>#DIV/0!</v>
      </c>
      <c r="B302" s="160">
        <v>292</v>
      </c>
      <c r="C302" s="161">
        <v>64000</v>
      </c>
      <c r="D302" s="161">
        <v>64099</v>
      </c>
      <c r="E302" s="161">
        <f t="shared" si="8"/>
        <v>64049.5</v>
      </c>
      <c r="F302" s="162">
        <v>7.9621121721203808E-2</v>
      </c>
      <c r="H302" s="158">
        <f t="shared" si="9"/>
        <v>7.9621121721203808E-2</v>
      </c>
    </row>
    <row r="303" spans="1:8" x14ac:dyDescent="0.25">
      <c r="A303" t="e">
        <f>IF(AND('Anlage Personalaufstellung '!$I$166&gt;=Referenzwerte!C303,'Anlage Personalaufstellung '!$I$166&lt;=Referenzwerte!D303),1,0)</f>
        <v>#DIV/0!</v>
      </c>
      <c r="B303" s="160">
        <v>293</v>
      </c>
      <c r="C303" s="161">
        <v>64100</v>
      </c>
      <c r="D303" s="161">
        <v>64199</v>
      </c>
      <c r="E303" s="161">
        <f t="shared" si="8"/>
        <v>64149.5</v>
      </c>
      <c r="F303" s="162">
        <v>7.9745433576442648E-2</v>
      </c>
      <c r="H303" s="158">
        <f t="shared" si="9"/>
        <v>7.9745433576442648E-2</v>
      </c>
    </row>
    <row r="304" spans="1:8" x14ac:dyDescent="0.25">
      <c r="A304" t="e">
        <f>IF(AND('Anlage Personalaufstellung '!$I$166&gt;=Referenzwerte!C304,'Anlage Personalaufstellung '!$I$166&lt;=Referenzwerte!D304),1,0)</f>
        <v>#DIV/0!</v>
      </c>
      <c r="B304" s="160">
        <v>294</v>
      </c>
      <c r="C304" s="161">
        <v>64200</v>
      </c>
      <c r="D304" s="161">
        <v>64299</v>
      </c>
      <c r="E304" s="161">
        <f t="shared" si="8"/>
        <v>64249.5</v>
      </c>
      <c r="F304" s="162">
        <v>7.9869745431681488E-2</v>
      </c>
      <c r="H304" s="158">
        <f t="shared" si="9"/>
        <v>7.9869745431681488E-2</v>
      </c>
    </row>
    <row r="305" spans="1:8" x14ac:dyDescent="0.25">
      <c r="A305" t="e">
        <f>IF(AND('Anlage Personalaufstellung '!$I$166&gt;=Referenzwerte!C305,'Anlage Personalaufstellung '!$I$166&lt;=Referenzwerte!D305),1,0)</f>
        <v>#DIV/0!</v>
      </c>
      <c r="B305" s="160">
        <v>295</v>
      </c>
      <c r="C305" s="161">
        <v>64300</v>
      </c>
      <c r="D305" s="161">
        <v>64399</v>
      </c>
      <c r="E305" s="161">
        <f t="shared" si="8"/>
        <v>64349.5</v>
      </c>
      <c r="F305" s="162">
        <v>7.9994057286920342E-2</v>
      </c>
      <c r="H305" s="158">
        <f t="shared" si="9"/>
        <v>7.9994057286920342E-2</v>
      </c>
    </row>
    <row r="306" spans="1:8" x14ac:dyDescent="0.25">
      <c r="A306" t="e">
        <f>IF(AND('Anlage Personalaufstellung '!$I$166&gt;=Referenzwerte!C306,'Anlage Personalaufstellung '!$I$166&lt;=Referenzwerte!D306),1,0)</f>
        <v>#DIV/0!</v>
      </c>
      <c r="B306" s="160">
        <v>296</v>
      </c>
      <c r="C306" s="161">
        <v>64400</v>
      </c>
      <c r="D306" s="161">
        <v>64499</v>
      </c>
      <c r="E306" s="161">
        <f t="shared" si="8"/>
        <v>64449.5</v>
      </c>
      <c r="F306" s="162">
        <v>8.0118369142159182E-2</v>
      </c>
      <c r="H306" s="158">
        <f t="shared" si="9"/>
        <v>8.0118369142159182E-2</v>
      </c>
    </row>
    <row r="307" spans="1:8" x14ac:dyDescent="0.25">
      <c r="A307" t="e">
        <f>IF(AND('Anlage Personalaufstellung '!$I$166&gt;=Referenzwerte!C307,'Anlage Personalaufstellung '!$I$166&lt;=Referenzwerte!D307),1,0)</f>
        <v>#DIV/0!</v>
      </c>
      <c r="B307" s="160">
        <v>297</v>
      </c>
      <c r="C307" s="161">
        <v>64500</v>
      </c>
      <c r="D307" s="161">
        <v>64599</v>
      </c>
      <c r="E307" s="161">
        <f t="shared" si="8"/>
        <v>64549.5</v>
      </c>
      <c r="F307" s="162">
        <v>8.0242680997398022E-2</v>
      </c>
      <c r="H307" s="158">
        <f t="shared" si="9"/>
        <v>8.0242680997398022E-2</v>
      </c>
    </row>
    <row r="308" spans="1:8" x14ac:dyDescent="0.25">
      <c r="A308" t="e">
        <f>IF(AND('Anlage Personalaufstellung '!$I$166&gt;=Referenzwerte!C308,'Anlage Personalaufstellung '!$I$166&lt;=Referenzwerte!D308),1,0)</f>
        <v>#DIV/0!</v>
      </c>
      <c r="B308" s="160">
        <v>298</v>
      </c>
      <c r="C308" s="161">
        <v>64600</v>
      </c>
      <c r="D308" s="161">
        <v>64699</v>
      </c>
      <c r="E308" s="161">
        <f t="shared" si="8"/>
        <v>64649.5</v>
      </c>
      <c r="F308" s="162">
        <v>8.0366992852636876E-2</v>
      </c>
      <c r="H308" s="158">
        <f t="shared" si="9"/>
        <v>8.0366992852636876E-2</v>
      </c>
    </row>
    <row r="309" spans="1:8" x14ac:dyDescent="0.25">
      <c r="A309" t="e">
        <f>IF(AND('Anlage Personalaufstellung '!$I$166&gt;=Referenzwerte!C309,'Anlage Personalaufstellung '!$I$166&lt;=Referenzwerte!D309),1,0)</f>
        <v>#DIV/0!</v>
      </c>
      <c r="B309" s="160">
        <v>299</v>
      </c>
      <c r="C309" s="161">
        <v>64700</v>
      </c>
      <c r="D309" s="161">
        <v>64799</v>
      </c>
      <c r="E309" s="161">
        <f t="shared" si="8"/>
        <v>64749.5</v>
      </c>
      <c r="F309" s="162">
        <v>8.0491304707875716E-2</v>
      </c>
      <c r="H309" s="158">
        <f t="shared" si="9"/>
        <v>8.0491304707875716E-2</v>
      </c>
    </row>
    <row r="310" spans="1:8" x14ac:dyDescent="0.25">
      <c r="A310" t="e">
        <f>IF(AND('Anlage Personalaufstellung '!$I$166&gt;=Referenzwerte!C310,'Anlage Personalaufstellung '!$I$166&lt;=Referenzwerte!D310),1,0)</f>
        <v>#DIV/0!</v>
      </c>
      <c r="B310" s="160">
        <v>300</v>
      </c>
      <c r="C310" s="161">
        <v>64800</v>
      </c>
      <c r="D310" s="161">
        <v>64899</v>
      </c>
      <c r="E310" s="161">
        <f t="shared" si="8"/>
        <v>64849.5</v>
      </c>
      <c r="F310" s="162">
        <v>8.0615616563114556E-2</v>
      </c>
      <c r="H310" s="158">
        <f t="shared" si="9"/>
        <v>8.0615616563114556E-2</v>
      </c>
    </row>
    <row r="311" spans="1:8" x14ac:dyDescent="0.25">
      <c r="A311" t="e">
        <f>IF(AND('Anlage Personalaufstellung '!$I$166&gt;=Referenzwerte!C311,'Anlage Personalaufstellung '!$I$166&lt;=Referenzwerte!D311),1,0)</f>
        <v>#DIV/0!</v>
      </c>
      <c r="B311" s="160">
        <v>301</v>
      </c>
      <c r="C311" s="161">
        <v>64900</v>
      </c>
      <c r="D311" s="161">
        <v>64999</v>
      </c>
      <c r="E311" s="161">
        <f t="shared" si="8"/>
        <v>64949.5</v>
      </c>
      <c r="F311" s="162">
        <v>8.073992841835341E-2</v>
      </c>
      <c r="H311" s="158">
        <f t="shared" si="9"/>
        <v>8.073992841835341E-2</v>
      </c>
    </row>
    <row r="312" spans="1:8" x14ac:dyDescent="0.25">
      <c r="A312" t="e">
        <f>IF(AND('Anlage Personalaufstellung '!$I$166&gt;=Referenzwerte!C312,'Anlage Personalaufstellung '!$I$166&lt;=Referenzwerte!D312),1,0)</f>
        <v>#DIV/0!</v>
      </c>
      <c r="B312" s="160">
        <v>302</v>
      </c>
      <c r="C312" s="161">
        <v>65000</v>
      </c>
      <c r="D312" s="161">
        <v>65099</v>
      </c>
      <c r="E312" s="161">
        <f t="shared" si="8"/>
        <v>65049.5</v>
      </c>
      <c r="F312" s="162">
        <v>8.086424027359225E-2</v>
      </c>
      <c r="H312" s="158">
        <f t="shared" si="9"/>
        <v>8.086424027359225E-2</v>
      </c>
    </row>
    <row r="313" spans="1:8" x14ac:dyDescent="0.25">
      <c r="A313" t="e">
        <f>IF(AND('Anlage Personalaufstellung '!$I$166&gt;=Referenzwerte!C313,'Anlage Personalaufstellung '!$I$166&lt;=Referenzwerte!D313),1,0)</f>
        <v>#DIV/0!</v>
      </c>
      <c r="B313" s="160">
        <v>303</v>
      </c>
      <c r="C313" s="161">
        <v>65100</v>
      </c>
      <c r="D313" s="161">
        <v>65199</v>
      </c>
      <c r="E313" s="161">
        <f t="shared" si="8"/>
        <v>65149.5</v>
      </c>
      <c r="F313" s="162">
        <v>8.098855212883109E-2</v>
      </c>
      <c r="H313" s="158">
        <f t="shared" si="9"/>
        <v>8.098855212883109E-2</v>
      </c>
    </row>
    <row r="314" spans="1:8" x14ac:dyDescent="0.25">
      <c r="A314" t="e">
        <f>IF(AND('Anlage Personalaufstellung '!$I$166&gt;=Referenzwerte!C314,'Anlage Personalaufstellung '!$I$166&lt;=Referenzwerte!D314),1,0)</f>
        <v>#DIV/0!</v>
      </c>
      <c r="B314" s="160">
        <v>304</v>
      </c>
      <c r="C314" s="161">
        <v>65200</v>
      </c>
      <c r="D314" s="161">
        <v>65299</v>
      </c>
      <c r="E314" s="161">
        <f t="shared" si="8"/>
        <v>65249.5</v>
      </c>
      <c r="F314" s="162">
        <v>8.1112863984069944E-2</v>
      </c>
      <c r="H314" s="158">
        <f t="shared" si="9"/>
        <v>8.1112863984069944E-2</v>
      </c>
    </row>
    <row r="315" spans="1:8" x14ac:dyDescent="0.25">
      <c r="A315" t="e">
        <f>IF(AND('Anlage Personalaufstellung '!$I$166&gt;=Referenzwerte!C315,'Anlage Personalaufstellung '!$I$166&lt;=Referenzwerte!D315),1,0)</f>
        <v>#DIV/0!</v>
      </c>
      <c r="B315" s="160">
        <v>305</v>
      </c>
      <c r="C315" s="161">
        <v>65300</v>
      </c>
      <c r="D315" s="161">
        <v>65399</v>
      </c>
      <c r="E315" s="161">
        <f t="shared" si="8"/>
        <v>65349.5</v>
      </c>
      <c r="F315" s="162">
        <v>8.1237175839308784E-2</v>
      </c>
      <c r="H315" s="158">
        <f t="shared" si="9"/>
        <v>8.1237175839308784E-2</v>
      </c>
    </row>
    <row r="316" spans="1:8" x14ac:dyDescent="0.25">
      <c r="A316" t="e">
        <f>IF(AND('Anlage Personalaufstellung '!$I$166&gt;=Referenzwerte!C316,'Anlage Personalaufstellung '!$I$166&lt;=Referenzwerte!D316),1,0)</f>
        <v>#DIV/0!</v>
      </c>
      <c r="B316" s="160">
        <v>306</v>
      </c>
      <c r="C316" s="161">
        <v>65400</v>
      </c>
      <c r="D316" s="161">
        <v>65499</v>
      </c>
      <c r="E316" s="161">
        <f t="shared" si="8"/>
        <v>65449.5</v>
      </c>
      <c r="F316" s="162">
        <v>8.1361487694547624E-2</v>
      </c>
      <c r="H316" s="158">
        <f t="shared" si="9"/>
        <v>8.1361487694547624E-2</v>
      </c>
    </row>
    <row r="317" spans="1:8" x14ac:dyDescent="0.25">
      <c r="A317" t="e">
        <f>IF(AND('Anlage Personalaufstellung '!$I$166&gt;=Referenzwerte!C317,'Anlage Personalaufstellung '!$I$166&lt;=Referenzwerte!D317),1,0)</f>
        <v>#DIV/0!</v>
      </c>
      <c r="B317" s="160">
        <v>307</v>
      </c>
      <c r="C317" s="161">
        <v>65500</v>
      </c>
      <c r="D317" s="161">
        <v>65599</v>
      </c>
      <c r="E317" s="161">
        <f t="shared" si="8"/>
        <v>65549.5</v>
      </c>
      <c r="F317" s="162">
        <v>8.1485799549786478E-2</v>
      </c>
      <c r="H317" s="158">
        <f t="shared" si="9"/>
        <v>8.1485799549786478E-2</v>
      </c>
    </row>
    <row r="318" spans="1:8" x14ac:dyDescent="0.25">
      <c r="A318" t="e">
        <f>IF(AND('Anlage Personalaufstellung '!$I$166&gt;=Referenzwerte!C318,'Anlage Personalaufstellung '!$I$166&lt;=Referenzwerte!D318),1,0)</f>
        <v>#DIV/0!</v>
      </c>
      <c r="B318" s="160">
        <v>308</v>
      </c>
      <c r="C318" s="161">
        <v>65600</v>
      </c>
      <c r="D318" s="161">
        <v>65699</v>
      </c>
      <c r="E318" s="161">
        <f t="shared" si="8"/>
        <v>65649.5</v>
      </c>
      <c r="F318" s="162">
        <v>8.1610111405025318E-2</v>
      </c>
      <c r="H318" s="158">
        <f t="shared" si="9"/>
        <v>8.1610111405025318E-2</v>
      </c>
    </row>
    <row r="319" spans="1:8" x14ac:dyDescent="0.25">
      <c r="A319" t="e">
        <f>IF(AND('Anlage Personalaufstellung '!$I$166&gt;=Referenzwerte!C319,'Anlage Personalaufstellung '!$I$166&lt;=Referenzwerte!D319),1,0)</f>
        <v>#DIV/0!</v>
      </c>
      <c r="B319" s="160">
        <v>309</v>
      </c>
      <c r="C319" s="161">
        <v>65700</v>
      </c>
      <c r="D319" s="161">
        <v>65799</v>
      </c>
      <c r="E319" s="161">
        <f t="shared" si="8"/>
        <v>65749.5</v>
      </c>
      <c r="F319" s="162">
        <v>8.1734423260264158E-2</v>
      </c>
      <c r="H319" s="158">
        <f t="shared" si="9"/>
        <v>8.1734423260264158E-2</v>
      </c>
    </row>
    <row r="320" spans="1:8" x14ac:dyDescent="0.25">
      <c r="A320" t="e">
        <f>IF(AND('Anlage Personalaufstellung '!$I$166&gt;=Referenzwerte!C320,'Anlage Personalaufstellung '!$I$166&lt;=Referenzwerte!D320),1,0)</f>
        <v>#DIV/0!</v>
      </c>
      <c r="B320" s="160">
        <v>310</v>
      </c>
      <c r="C320" s="161">
        <v>65800</v>
      </c>
      <c r="D320" s="161">
        <v>65899</v>
      </c>
      <c r="E320" s="161">
        <f t="shared" si="8"/>
        <v>65849.5</v>
      </c>
      <c r="F320" s="162">
        <v>8.1858735115503012E-2</v>
      </c>
      <c r="H320" s="158">
        <f t="shared" si="9"/>
        <v>8.1858735115503012E-2</v>
      </c>
    </row>
    <row r="321" spans="1:8" x14ac:dyDescent="0.25">
      <c r="A321" t="e">
        <f>IF(AND('Anlage Personalaufstellung '!$I$166&gt;=Referenzwerte!C321,'Anlage Personalaufstellung '!$I$166&lt;=Referenzwerte!D321),1,0)</f>
        <v>#DIV/0!</v>
      </c>
      <c r="B321" s="160">
        <v>311</v>
      </c>
      <c r="C321" s="161">
        <v>65900</v>
      </c>
      <c r="D321" s="161">
        <v>65999</v>
      </c>
      <c r="E321" s="161">
        <f t="shared" si="8"/>
        <v>65949.5</v>
      </c>
      <c r="F321" s="162">
        <v>8.1983046970741852E-2</v>
      </c>
      <c r="H321" s="158">
        <f t="shared" si="9"/>
        <v>8.1983046970741852E-2</v>
      </c>
    </row>
    <row r="322" spans="1:8" x14ac:dyDescent="0.25">
      <c r="A322" t="e">
        <f>IF(AND('Anlage Personalaufstellung '!$I$166&gt;=Referenzwerte!C322,'Anlage Personalaufstellung '!$I$166&lt;=Referenzwerte!D322),1,0)</f>
        <v>#DIV/0!</v>
      </c>
      <c r="B322" s="160">
        <v>312</v>
      </c>
      <c r="C322" s="161">
        <v>66000</v>
      </c>
      <c r="D322" s="161">
        <v>66099</v>
      </c>
      <c r="E322" s="161">
        <f t="shared" si="8"/>
        <v>66049.5</v>
      </c>
      <c r="F322" s="162">
        <v>8.2107358825980692E-2</v>
      </c>
      <c r="H322" s="158">
        <f t="shared" si="9"/>
        <v>8.2107358825980692E-2</v>
      </c>
    </row>
    <row r="323" spans="1:8" x14ac:dyDescent="0.25">
      <c r="A323" t="e">
        <f>IF(AND('Anlage Personalaufstellung '!$I$166&gt;=Referenzwerte!C323,'Anlage Personalaufstellung '!$I$166&lt;=Referenzwerte!D323),1,0)</f>
        <v>#DIV/0!</v>
      </c>
      <c r="B323" s="160">
        <v>313</v>
      </c>
      <c r="C323" s="161">
        <v>66100</v>
      </c>
      <c r="D323" s="161">
        <v>66199</v>
      </c>
      <c r="E323" s="161">
        <f t="shared" si="8"/>
        <v>66149.5</v>
      </c>
      <c r="F323" s="162">
        <v>8.2231670681219546E-2</v>
      </c>
      <c r="H323" s="158">
        <f t="shared" si="9"/>
        <v>8.2231670681219546E-2</v>
      </c>
    </row>
    <row r="324" spans="1:8" x14ac:dyDescent="0.25">
      <c r="A324" t="e">
        <f>IF(AND('Anlage Personalaufstellung '!$I$166&gt;=Referenzwerte!C324,'Anlage Personalaufstellung '!$I$166&lt;=Referenzwerte!D324),1,0)</f>
        <v>#DIV/0!</v>
      </c>
      <c r="B324" s="160">
        <v>314</v>
      </c>
      <c r="C324" s="161">
        <v>66200</v>
      </c>
      <c r="D324" s="161">
        <v>66299</v>
      </c>
      <c r="E324" s="161">
        <f t="shared" si="8"/>
        <v>66249.5</v>
      </c>
      <c r="F324" s="162">
        <v>8.2355982536458386E-2</v>
      </c>
      <c r="H324" s="158">
        <f t="shared" si="9"/>
        <v>8.2355982536458386E-2</v>
      </c>
    </row>
    <row r="325" spans="1:8" x14ac:dyDescent="0.25">
      <c r="A325" t="e">
        <f>IF(AND('Anlage Personalaufstellung '!$I$166&gt;=Referenzwerte!C325,'Anlage Personalaufstellung '!$I$166&lt;=Referenzwerte!D325),1,0)</f>
        <v>#DIV/0!</v>
      </c>
      <c r="B325" s="160">
        <v>315</v>
      </c>
      <c r="C325" s="161">
        <v>66300</v>
      </c>
      <c r="D325" s="161">
        <v>66399</v>
      </c>
      <c r="E325" s="161">
        <f t="shared" si="8"/>
        <v>66349.5</v>
      </c>
      <c r="F325" s="162">
        <v>8.2480294391697226E-2</v>
      </c>
      <c r="H325" s="158">
        <f t="shared" si="9"/>
        <v>8.2480294391697226E-2</v>
      </c>
    </row>
    <row r="326" spans="1:8" x14ac:dyDescent="0.25">
      <c r="A326" t="e">
        <f>IF(AND('Anlage Personalaufstellung '!$I$166&gt;=Referenzwerte!C326,'Anlage Personalaufstellung '!$I$166&lt;=Referenzwerte!D326),1,0)</f>
        <v>#DIV/0!</v>
      </c>
      <c r="B326" s="160">
        <v>316</v>
      </c>
      <c r="C326" s="161">
        <v>66400</v>
      </c>
      <c r="D326" s="161">
        <v>66499</v>
      </c>
      <c r="E326" s="161">
        <f t="shared" si="8"/>
        <v>66449.5</v>
      </c>
      <c r="F326" s="162">
        <v>8.260460624693608E-2</v>
      </c>
      <c r="H326" s="158">
        <f t="shared" si="9"/>
        <v>8.260460624693608E-2</v>
      </c>
    </row>
    <row r="327" spans="1:8" x14ac:dyDescent="0.25">
      <c r="A327" t="e">
        <f>IF(AND('Anlage Personalaufstellung '!$I$166&gt;=Referenzwerte!C327,'Anlage Personalaufstellung '!$I$166&lt;=Referenzwerte!D327),1,0)</f>
        <v>#DIV/0!</v>
      </c>
      <c r="B327" s="160">
        <v>317</v>
      </c>
      <c r="C327" s="161">
        <v>66500</v>
      </c>
      <c r="D327" s="161">
        <v>66599</v>
      </c>
      <c r="E327" s="161">
        <f t="shared" si="8"/>
        <v>66549.5</v>
      </c>
      <c r="F327" s="162">
        <v>8.272891810217492E-2</v>
      </c>
      <c r="H327" s="158">
        <f t="shared" si="9"/>
        <v>8.272891810217492E-2</v>
      </c>
    </row>
    <row r="328" spans="1:8" x14ac:dyDescent="0.25">
      <c r="A328" t="e">
        <f>IF(AND('Anlage Personalaufstellung '!$I$166&gt;=Referenzwerte!C328,'Anlage Personalaufstellung '!$I$166&lt;=Referenzwerte!D328),1,0)</f>
        <v>#DIV/0!</v>
      </c>
      <c r="B328" s="160">
        <v>318</v>
      </c>
      <c r="C328" s="161">
        <v>66600</v>
      </c>
      <c r="D328" s="161">
        <v>66699</v>
      </c>
      <c r="E328" s="161">
        <f t="shared" si="8"/>
        <v>66649.5</v>
      </c>
      <c r="F328" s="162">
        <v>8.285322995741376E-2</v>
      </c>
      <c r="H328" s="158">
        <f t="shared" si="9"/>
        <v>8.285322995741376E-2</v>
      </c>
    </row>
    <row r="329" spans="1:8" x14ac:dyDescent="0.25">
      <c r="A329" t="e">
        <f>IF(AND('Anlage Personalaufstellung '!$I$166&gt;=Referenzwerte!C329,'Anlage Personalaufstellung '!$I$166&lt;=Referenzwerte!D329),1,0)</f>
        <v>#DIV/0!</v>
      </c>
      <c r="B329" s="160">
        <v>319</v>
      </c>
      <c r="C329" s="161">
        <v>66700</v>
      </c>
      <c r="D329" s="161">
        <v>66799</v>
      </c>
      <c r="E329" s="161">
        <f t="shared" si="8"/>
        <v>66749.5</v>
      </c>
      <c r="F329" s="162">
        <v>8.2977541812652614E-2</v>
      </c>
      <c r="H329" s="158">
        <f t="shared" si="9"/>
        <v>8.2977541812652614E-2</v>
      </c>
    </row>
    <row r="330" spans="1:8" x14ac:dyDescent="0.25">
      <c r="A330" t="e">
        <f>IF(AND('Anlage Personalaufstellung '!$I$166&gt;=Referenzwerte!C330,'Anlage Personalaufstellung '!$I$166&lt;=Referenzwerte!D330),1,0)</f>
        <v>#DIV/0!</v>
      </c>
      <c r="B330" s="160">
        <v>320</v>
      </c>
      <c r="C330" s="161">
        <v>66800</v>
      </c>
      <c r="D330" s="161">
        <v>66899</v>
      </c>
      <c r="E330" s="161">
        <f t="shared" si="8"/>
        <v>66849.5</v>
      </c>
      <c r="F330" s="162">
        <v>8.3101853667891454E-2</v>
      </c>
      <c r="H330" s="158">
        <f t="shared" si="9"/>
        <v>8.3101853667891454E-2</v>
      </c>
    </row>
    <row r="331" spans="1:8" x14ac:dyDescent="0.25">
      <c r="A331" t="e">
        <f>IF(AND('Anlage Personalaufstellung '!$I$166&gt;=Referenzwerte!C331,'Anlage Personalaufstellung '!$I$166&lt;=Referenzwerte!D331),1,0)</f>
        <v>#DIV/0!</v>
      </c>
      <c r="B331" s="160">
        <v>321</v>
      </c>
      <c r="C331" s="161">
        <v>66900</v>
      </c>
      <c r="D331" s="161">
        <v>66999</v>
      </c>
      <c r="E331" s="161">
        <f t="shared" si="8"/>
        <v>66949.5</v>
      </c>
      <c r="F331" s="162">
        <v>8.3226165523130294E-2</v>
      </c>
      <c r="H331" s="158">
        <f t="shared" si="9"/>
        <v>8.3226165523130294E-2</v>
      </c>
    </row>
    <row r="332" spans="1:8" x14ac:dyDescent="0.25">
      <c r="A332" t="e">
        <f>IF(AND('Anlage Personalaufstellung '!$I$166&gt;=Referenzwerte!C332,'Anlage Personalaufstellung '!$I$166&lt;=Referenzwerte!D332),1,0)</f>
        <v>#DIV/0!</v>
      </c>
      <c r="B332" s="160">
        <v>322</v>
      </c>
      <c r="C332" s="161">
        <v>67000</v>
      </c>
      <c r="D332" s="161">
        <v>67099</v>
      </c>
      <c r="E332" s="161">
        <f t="shared" si="8"/>
        <v>67049.5</v>
      </c>
      <c r="F332" s="162">
        <v>8.3350477378369148E-2</v>
      </c>
      <c r="H332" s="158">
        <f t="shared" si="9"/>
        <v>8.3350477378369148E-2</v>
      </c>
    </row>
    <row r="333" spans="1:8" x14ac:dyDescent="0.25">
      <c r="A333" t="e">
        <f>IF(AND('Anlage Personalaufstellung '!$I$166&gt;=Referenzwerte!C333,'Anlage Personalaufstellung '!$I$166&lt;=Referenzwerte!D333),1,0)</f>
        <v>#DIV/0!</v>
      </c>
      <c r="B333" s="160">
        <v>323</v>
      </c>
      <c r="C333" s="161">
        <v>67100</v>
      </c>
      <c r="D333" s="161">
        <v>67199</v>
      </c>
      <c r="E333" s="161">
        <f t="shared" ref="E333:E361" si="10">(C333+D333)/2</f>
        <v>67149.5</v>
      </c>
      <c r="F333" s="162">
        <v>8.3474789233607988E-2</v>
      </c>
      <c r="H333" s="158">
        <f t="shared" ref="H333:H361" si="11">H332/E332*E333</f>
        <v>8.3474789233607988E-2</v>
      </c>
    </row>
    <row r="334" spans="1:8" x14ac:dyDescent="0.25">
      <c r="A334" t="e">
        <f>IF(AND('Anlage Personalaufstellung '!$I$166&gt;=Referenzwerte!C334,'Anlage Personalaufstellung '!$I$166&lt;=Referenzwerte!D334),1,0)</f>
        <v>#DIV/0!</v>
      </c>
      <c r="B334" s="160">
        <v>324</v>
      </c>
      <c r="C334" s="161">
        <v>67200</v>
      </c>
      <c r="D334" s="161">
        <v>67299</v>
      </c>
      <c r="E334" s="161">
        <f t="shared" si="10"/>
        <v>67249.5</v>
      </c>
      <c r="F334" s="162">
        <v>8.3599101088846828E-2</v>
      </c>
      <c r="H334" s="158">
        <f t="shared" si="11"/>
        <v>8.3599101088846828E-2</v>
      </c>
    </row>
    <row r="335" spans="1:8" x14ac:dyDescent="0.25">
      <c r="A335" t="e">
        <f>IF(AND('Anlage Personalaufstellung '!$I$166&gt;=Referenzwerte!C335,'Anlage Personalaufstellung '!$I$166&lt;=Referenzwerte!D335),1,0)</f>
        <v>#DIV/0!</v>
      </c>
      <c r="B335" s="160">
        <v>325</v>
      </c>
      <c r="C335" s="161">
        <v>67300</v>
      </c>
      <c r="D335" s="161">
        <v>67399</v>
      </c>
      <c r="E335" s="161">
        <f t="shared" si="10"/>
        <v>67349.5</v>
      </c>
      <c r="F335" s="162">
        <v>8.3723412944085682E-2</v>
      </c>
      <c r="H335" s="158">
        <f t="shared" si="11"/>
        <v>8.3723412944085682E-2</v>
      </c>
    </row>
    <row r="336" spans="1:8" x14ac:dyDescent="0.25">
      <c r="A336" t="e">
        <f>IF(AND('Anlage Personalaufstellung '!$I$166&gt;=Referenzwerte!C336,'Anlage Personalaufstellung '!$I$166&lt;=Referenzwerte!D336),1,0)</f>
        <v>#DIV/0!</v>
      </c>
      <c r="B336" s="160">
        <v>326</v>
      </c>
      <c r="C336" s="161">
        <v>67400</v>
      </c>
      <c r="D336" s="161">
        <v>67499</v>
      </c>
      <c r="E336" s="161">
        <f t="shared" si="10"/>
        <v>67449.5</v>
      </c>
      <c r="F336" s="162">
        <v>8.3847724799324522E-2</v>
      </c>
      <c r="H336" s="158">
        <f t="shared" si="11"/>
        <v>8.3847724799324522E-2</v>
      </c>
    </row>
    <row r="337" spans="1:8" x14ac:dyDescent="0.25">
      <c r="A337" t="e">
        <f>IF(AND('Anlage Personalaufstellung '!$I$166&gt;=Referenzwerte!C337,'Anlage Personalaufstellung '!$I$166&lt;=Referenzwerte!D337),1,0)</f>
        <v>#DIV/0!</v>
      </c>
      <c r="B337" s="160">
        <v>327</v>
      </c>
      <c r="C337" s="161">
        <v>67500</v>
      </c>
      <c r="D337" s="161">
        <v>67599</v>
      </c>
      <c r="E337" s="161">
        <f t="shared" si="10"/>
        <v>67549.5</v>
      </c>
      <c r="F337" s="162">
        <v>8.3972036654563362E-2</v>
      </c>
      <c r="H337" s="158">
        <f t="shared" si="11"/>
        <v>8.3972036654563362E-2</v>
      </c>
    </row>
    <row r="338" spans="1:8" x14ac:dyDescent="0.25">
      <c r="A338" t="e">
        <f>IF(AND('Anlage Personalaufstellung '!$I$166&gt;=Referenzwerte!C338,'Anlage Personalaufstellung '!$I$166&lt;=Referenzwerte!D338),1,0)</f>
        <v>#DIV/0!</v>
      </c>
      <c r="B338" s="160">
        <v>328</v>
      </c>
      <c r="C338" s="161">
        <v>67600</v>
      </c>
      <c r="D338" s="161">
        <v>67699</v>
      </c>
      <c r="E338" s="161">
        <f t="shared" si="10"/>
        <v>67649.5</v>
      </c>
      <c r="F338" s="162">
        <v>8.4096348509802216E-2</v>
      </c>
      <c r="H338" s="158">
        <f t="shared" si="11"/>
        <v>8.4096348509802216E-2</v>
      </c>
    </row>
    <row r="339" spans="1:8" x14ac:dyDescent="0.25">
      <c r="A339" t="e">
        <f>IF(AND('Anlage Personalaufstellung '!$I$166&gt;=Referenzwerte!C339,'Anlage Personalaufstellung '!$I$166&lt;=Referenzwerte!D339),1,0)</f>
        <v>#DIV/0!</v>
      </c>
      <c r="B339" s="160">
        <v>329</v>
      </c>
      <c r="C339" s="161">
        <v>67700</v>
      </c>
      <c r="D339" s="161">
        <v>67799</v>
      </c>
      <c r="E339" s="161">
        <f t="shared" si="10"/>
        <v>67749.5</v>
      </c>
      <c r="F339" s="162">
        <v>8.4220660365041056E-2</v>
      </c>
      <c r="H339" s="158">
        <f t="shared" si="11"/>
        <v>8.4220660365041056E-2</v>
      </c>
    </row>
    <row r="340" spans="1:8" x14ac:dyDescent="0.25">
      <c r="A340" t="e">
        <f>IF(AND('Anlage Personalaufstellung '!$I$166&gt;=Referenzwerte!C340,'Anlage Personalaufstellung '!$I$166&lt;=Referenzwerte!D340),1,0)</f>
        <v>#DIV/0!</v>
      </c>
      <c r="B340" s="160">
        <v>330</v>
      </c>
      <c r="C340" s="161">
        <v>67800</v>
      </c>
      <c r="D340" s="161">
        <v>67899</v>
      </c>
      <c r="E340" s="161">
        <f t="shared" si="10"/>
        <v>67849.5</v>
      </c>
      <c r="F340" s="162">
        <v>8.4344972220279896E-2</v>
      </c>
      <c r="H340" s="158">
        <f t="shared" si="11"/>
        <v>8.4344972220279896E-2</v>
      </c>
    </row>
    <row r="341" spans="1:8" x14ac:dyDescent="0.25">
      <c r="A341" t="e">
        <f>IF(AND('Anlage Personalaufstellung '!$I$166&gt;=Referenzwerte!C341,'Anlage Personalaufstellung '!$I$166&lt;=Referenzwerte!D341),1,0)</f>
        <v>#DIV/0!</v>
      </c>
      <c r="B341" s="160">
        <v>331</v>
      </c>
      <c r="C341" s="161">
        <v>67900</v>
      </c>
      <c r="D341" s="161">
        <v>67999</v>
      </c>
      <c r="E341" s="161">
        <f t="shared" si="10"/>
        <v>67949.5</v>
      </c>
      <c r="F341" s="162">
        <v>8.446928407551875E-2</v>
      </c>
      <c r="H341" s="158">
        <f t="shared" si="11"/>
        <v>8.446928407551875E-2</v>
      </c>
    </row>
    <row r="342" spans="1:8" x14ac:dyDescent="0.25">
      <c r="A342" t="e">
        <f>IF(AND('Anlage Personalaufstellung '!$I$166&gt;=Referenzwerte!C342,'Anlage Personalaufstellung '!$I$166&lt;=Referenzwerte!D342),1,0)</f>
        <v>#DIV/0!</v>
      </c>
      <c r="B342" s="160">
        <v>332</v>
      </c>
      <c r="C342" s="161">
        <v>68000</v>
      </c>
      <c r="D342" s="161">
        <v>68099</v>
      </c>
      <c r="E342" s="161">
        <f t="shared" si="10"/>
        <v>68049.5</v>
      </c>
      <c r="F342" s="162">
        <v>8.459359593075759E-2</v>
      </c>
      <c r="H342" s="158">
        <f t="shared" si="11"/>
        <v>8.459359593075759E-2</v>
      </c>
    </row>
    <row r="343" spans="1:8" x14ac:dyDescent="0.25">
      <c r="A343" t="e">
        <f>IF(AND('Anlage Personalaufstellung '!$I$166&gt;=Referenzwerte!C343,'Anlage Personalaufstellung '!$I$166&lt;=Referenzwerte!D343),1,0)</f>
        <v>#DIV/0!</v>
      </c>
      <c r="B343" s="160">
        <v>333</v>
      </c>
      <c r="C343" s="161">
        <v>68100</v>
      </c>
      <c r="D343" s="161">
        <v>68199</v>
      </c>
      <c r="E343" s="161">
        <f t="shared" si="10"/>
        <v>68149.5</v>
      </c>
      <c r="F343" s="162">
        <v>8.471790778599643E-2</v>
      </c>
      <c r="H343" s="158">
        <f t="shared" si="11"/>
        <v>8.471790778599643E-2</v>
      </c>
    </row>
    <row r="344" spans="1:8" x14ac:dyDescent="0.25">
      <c r="A344" t="e">
        <f>IF(AND('Anlage Personalaufstellung '!$I$166&gt;=Referenzwerte!C344,'Anlage Personalaufstellung '!$I$166&lt;=Referenzwerte!D344),1,0)</f>
        <v>#DIV/0!</v>
      </c>
      <c r="B344" s="160">
        <v>334</v>
      </c>
      <c r="C344" s="161">
        <v>68200</v>
      </c>
      <c r="D344" s="161">
        <v>68299</v>
      </c>
      <c r="E344" s="161">
        <f t="shared" si="10"/>
        <v>68249.5</v>
      </c>
      <c r="F344" s="162">
        <v>8.4842219641235284E-2</v>
      </c>
      <c r="H344" s="158">
        <f t="shared" si="11"/>
        <v>8.4842219641235284E-2</v>
      </c>
    </row>
    <row r="345" spans="1:8" x14ac:dyDescent="0.25">
      <c r="A345" t="e">
        <f>IF(AND('Anlage Personalaufstellung '!$I$166&gt;=Referenzwerte!C345,'Anlage Personalaufstellung '!$I$166&lt;=Referenzwerte!D345),1,0)</f>
        <v>#DIV/0!</v>
      </c>
      <c r="B345" s="160">
        <v>335</v>
      </c>
      <c r="C345" s="161">
        <v>68300</v>
      </c>
      <c r="D345" s="161">
        <v>68399</v>
      </c>
      <c r="E345" s="161">
        <f t="shared" si="10"/>
        <v>68349.5</v>
      </c>
      <c r="F345" s="162">
        <v>8.4966531496474124E-2</v>
      </c>
      <c r="H345" s="158">
        <f t="shared" si="11"/>
        <v>8.4966531496474124E-2</v>
      </c>
    </row>
    <row r="346" spans="1:8" x14ac:dyDescent="0.25">
      <c r="A346" t="e">
        <f>IF(AND('Anlage Personalaufstellung '!$I$166&gt;=Referenzwerte!C346,'Anlage Personalaufstellung '!$I$166&lt;=Referenzwerte!D346),1,0)</f>
        <v>#DIV/0!</v>
      </c>
      <c r="B346" s="160">
        <v>336</v>
      </c>
      <c r="C346" s="161">
        <v>68400</v>
      </c>
      <c r="D346" s="161">
        <v>68499</v>
      </c>
      <c r="E346" s="161">
        <f t="shared" si="10"/>
        <v>68449.5</v>
      </c>
      <c r="F346" s="162">
        <v>8.5090843351712964E-2</v>
      </c>
      <c r="H346" s="158">
        <f t="shared" si="11"/>
        <v>8.5090843351712964E-2</v>
      </c>
    </row>
    <row r="347" spans="1:8" x14ac:dyDescent="0.25">
      <c r="A347" t="e">
        <f>IF(AND('Anlage Personalaufstellung '!$I$166&gt;=Referenzwerte!C347,'Anlage Personalaufstellung '!$I$166&lt;=Referenzwerte!D347),1,0)</f>
        <v>#DIV/0!</v>
      </c>
      <c r="B347" s="160">
        <v>337</v>
      </c>
      <c r="C347" s="161">
        <v>68500</v>
      </c>
      <c r="D347" s="161">
        <v>68599</v>
      </c>
      <c r="E347" s="161">
        <f t="shared" si="10"/>
        <v>68549.5</v>
      </c>
      <c r="F347" s="162">
        <v>8.5215155206951818E-2</v>
      </c>
      <c r="H347" s="158">
        <f t="shared" si="11"/>
        <v>8.5215155206951818E-2</v>
      </c>
    </row>
    <row r="348" spans="1:8" x14ac:dyDescent="0.25">
      <c r="A348" t="e">
        <f>IF(AND('Anlage Personalaufstellung '!$I$166&gt;=Referenzwerte!C348,'Anlage Personalaufstellung '!$I$166&lt;=Referenzwerte!D348),1,0)</f>
        <v>#DIV/0!</v>
      </c>
      <c r="B348" s="160">
        <v>338</v>
      </c>
      <c r="C348" s="161">
        <v>68600</v>
      </c>
      <c r="D348" s="161">
        <v>68699</v>
      </c>
      <c r="E348" s="161">
        <f t="shared" si="10"/>
        <v>68649.5</v>
      </c>
      <c r="F348" s="162">
        <v>8.5339467062190658E-2</v>
      </c>
      <c r="H348" s="158">
        <f t="shared" si="11"/>
        <v>8.5339467062190658E-2</v>
      </c>
    </row>
    <row r="349" spans="1:8" x14ac:dyDescent="0.25">
      <c r="A349" t="e">
        <f>IF(AND('Anlage Personalaufstellung '!$I$166&gt;=Referenzwerte!C349,'Anlage Personalaufstellung '!$I$166&lt;=Referenzwerte!D349),1,0)</f>
        <v>#DIV/0!</v>
      </c>
      <c r="B349" s="160">
        <v>339</v>
      </c>
      <c r="C349" s="161">
        <v>68700</v>
      </c>
      <c r="D349" s="161">
        <v>68799</v>
      </c>
      <c r="E349" s="161">
        <f t="shared" si="10"/>
        <v>68749.5</v>
      </c>
      <c r="F349" s="162">
        <v>8.5463778917429498E-2</v>
      </c>
      <c r="H349" s="158">
        <f t="shared" si="11"/>
        <v>8.5463778917429498E-2</v>
      </c>
    </row>
    <row r="350" spans="1:8" x14ac:dyDescent="0.25">
      <c r="A350" t="e">
        <f>IF(AND('Anlage Personalaufstellung '!$I$166&gt;=Referenzwerte!C350,'Anlage Personalaufstellung '!$I$166&lt;=Referenzwerte!D350),1,0)</f>
        <v>#DIV/0!</v>
      </c>
      <c r="B350" s="160">
        <v>340</v>
      </c>
      <c r="C350" s="161">
        <v>68800</v>
      </c>
      <c r="D350" s="161">
        <v>68899</v>
      </c>
      <c r="E350" s="161">
        <f t="shared" si="10"/>
        <v>68849.5</v>
      </c>
      <c r="F350" s="162">
        <v>8.5588090772668352E-2</v>
      </c>
      <c r="H350" s="158">
        <f t="shared" si="11"/>
        <v>8.5588090772668352E-2</v>
      </c>
    </row>
    <row r="351" spans="1:8" x14ac:dyDescent="0.25">
      <c r="A351" t="e">
        <f>IF(AND('Anlage Personalaufstellung '!$I$166&gt;=Referenzwerte!C351,'Anlage Personalaufstellung '!$I$166&lt;=Referenzwerte!D351),1,0)</f>
        <v>#DIV/0!</v>
      </c>
      <c r="B351" s="160">
        <v>341</v>
      </c>
      <c r="C351" s="161">
        <v>68900</v>
      </c>
      <c r="D351" s="161">
        <v>68999</v>
      </c>
      <c r="E351" s="161">
        <f t="shared" si="10"/>
        <v>68949.5</v>
      </c>
      <c r="F351" s="162">
        <v>8.5712402627907192E-2</v>
      </c>
      <c r="H351" s="158">
        <f t="shared" si="11"/>
        <v>8.5712402627907192E-2</v>
      </c>
    </row>
    <row r="352" spans="1:8" x14ac:dyDescent="0.25">
      <c r="A352" t="e">
        <f>IF(AND('Anlage Personalaufstellung '!$I$166&gt;=Referenzwerte!C352,'Anlage Personalaufstellung '!$I$166&lt;=Referenzwerte!D352),1,0)</f>
        <v>#DIV/0!</v>
      </c>
      <c r="B352" s="160">
        <v>342</v>
      </c>
      <c r="C352" s="161">
        <v>69000</v>
      </c>
      <c r="D352" s="161">
        <v>69099</v>
      </c>
      <c r="E352" s="161">
        <f t="shared" si="10"/>
        <v>69049.5</v>
      </c>
      <c r="F352" s="162">
        <v>8.5836714483146032E-2</v>
      </c>
      <c r="H352" s="158">
        <f t="shared" si="11"/>
        <v>8.5836714483146032E-2</v>
      </c>
    </row>
    <row r="353" spans="1:8" x14ac:dyDescent="0.25">
      <c r="A353" t="e">
        <f>IF(AND('Anlage Personalaufstellung '!$I$166&gt;=Referenzwerte!C353,'Anlage Personalaufstellung '!$I$166&lt;=Referenzwerte!D353),1,0)</f>
        <v>#DIV/0!</v>
      </c>
      <c r="B353" s="160">
        <v>343</v>
      </c>
      <c r="C353" s="161">
        <v>69100</v>
      </c>
      <c r="D353" s="161">
        <v>69199</v>
      </c>
      <c r="E353" s="161">
        <f t="shared" si="10"/>
        <v>69149.5</v>
      </c>
      <c r="F353" s="162">
        <v>8.5961026338384885E-2</v>
      </c>
      <c r="H353" s="158">
        <f t="shared" si="11"/>
        <v>8.5961026338384885E-2</v>
      </c>
    </row>
    <row r="354" spans="1:8" x14ac:dyDescent="0.25">
      <c r="A354" t="e">
        <f>IF(AND('Anlage Personalaufstellung '!$I$166&gt;=Referenzwerte!C354,'Anlage Personalaufstellung '!$I$166&lt;=Referenzwerte!D354),1,0)</f>
        <v>#DIV/0!</v>
      </c>
      <c r="B354" s="160">
        <v>344</v>
      </c>
      <c r="C354" s="161">
        <v>69200</v>
      </c>
      <c r="D354" s="161">
        <v>69299</v>
      </c>
      <c r="E354" s="161">
        <f t="shared" si="10"/>
        <v>69249.5</v>
      </c>
      <c r="F354" s="162">
        <v>8.6085338193623726E-2</v>
      </c>
      <c r="H354" s="158">
        <f t="shared" si="11"/>
        <v>8.6085338193623726E-2</v>
      </c>
    </row>
    <row r="355" spans="1:8" x14ac:dyDescent="0.25">
      <c r="A355" t="e">
        <f>IF(AND('Anlage Personalaufstellung '!$I$166&gt;=Referenzwerte!C355,'Anlage Personalaufstellung '!$I$166&lt;=Referenzwerte!D355),1,0)</f>
        <v>#DIV/0!</v>
      </c>
      <c r="B355" s="160">
        <v>345</v>
      </c>
      <c r="C355" s="161">
        <v>69300</v>
      </c>
      <c r="D355" s="161">
        <v>69399</v>
      </c>
      <c r="E355" s="161">
        <f t="shared" si="10"/>
        <v>69349.5</v>
      </c>
      <c r="F355" s="162">
        <v>8.6209650048862566E-2</v>
      </c>
      <c r="H355" s="158">
        <f t="shared" si="11"/>
        <v>8.6209650048862566E-2</v>
      </c>
    </row>
    <row r="356" spans="1:8" x14ac:dyDescent="0.25">
      <c r="A356" t="e">
        <f>IF(AND('Anlage Personalaufstellung '!$I$166&gt;=Referenzwerte!C356,'Anlage Personalaufstellung '!$I$166&lt;=Referenzwerte!D356),1,0)</f>
        <v>#DIV/0!</v>
      </c>
      <c r="B356" s="160">
        <v>346</v>
      </c>
      <c r="C356" s="161">
        <v>69400</v>
      </c>
      <c r="D356" s="161">
        <v>69499</v>
      </c>
      <c r="E356" s="161">
        <f t="shared" si="10"/>
        <v>69449.5</v>
      </c>
      <c r="F356" s="162">
        <v>8.6333961904101419E-2</v>
      </c>
      <c r="H356" s="158">
        <f t="shared" si="11"/>
        <v>8.6333961904101419E-2</v>
      </c>
    </row>
    <row r="357" spans="1:8" x14ac:dyDescent="0.25">
      <c r="A357" t="e">
        <f>IF(AND('Anlage Personalaufstellung '!$I$166&gt;=Referenzwerte!C357,'Anlage Personalaufstellung '!$I$166&lt;=Referenzwerte!D357),1,0)</f>
        <v>#DIV/0!</v>
      </c>
      <c r="B357" s="160">
        <v>347</v>
      </c>
      <c r="C357" s="161">
        <v>69500</v>
      </c>
      <c r="D357" s="161">
        <v>69599</v>
      </c>
      <c r="E357" s="161">
        <f t="shared" si="10"/>
        <v>69549.5</v>
      </c>
      <c r="F357" s="162">
        <v>8.6458273759340259E-2</v>
      </c>
      <c r="H357" s="158">
        <f t="shared" si="11"/>
        <v>8.6458273759340259E-2</v>
      </c>
    </row>
    <row r="358" spans="1:8" x14ac:dyDescent="0.25">
      <c r="A358" t="e">
        <f>IF(AND('Anlage Personalaufstellung '!$I$166&gt;=Referenzwerte!C358,'Anlage Personalaufstellung '!$I$166&lt;=Referenzwerte!D358),1,0)</f>
        <v>#DIV/0!</v>
      </c>
      <c r="B358" s="160">
        <v>348</v>
      </c>
      <c r="C358" s="161">
        <v>69600</v>
      </c>
      <c r="D358" s="161">
        <v>69699</v>
      </c>
      <c r="E358" s="161">
        <f t="shared" si="10"/>
        <v>69649.5</v>
      </c>
      <c r="F358" s="162">
        <v>8.65825856145791E-2</v>
      </c>
      <c r="H358" s="158">
        <f t="shared" si="11"/>
        <v>8.65825856145791E-2</v>
      </c>
    </row>
    <row r="359" spans="1:8" x14ac:dyDescent="0.25">
      <c r="A359" t="e">
        <f>IF(AND('Anlage Personalaufstellung '!$I$166&gt;=Referenzwerte!C359,'Anlage Personalaufstellung '!$I$166&lt;=Referenzwerte!D359),1,0)</f>
        <v>#DIV/0!</v>
      </c>
      <c r="B359" s="160">
        <v>349</v>
      </c>
      <c r="C359" s="161">
        <v>69700</v>
      </c>
      <c r="D359" s="161">
        <v>69799</v>
      </c>
      <c r="E359" s="161">
        <f t="shared" si="10"/>
        <v>69749.5</v>
      </c>
      <c r="F359" s="162">
        <v>8.6706897469817953E-2</v>
      </c>
      <c r="H359" s="158">
        <f t="shared" si="11"/>
        <v>8.6706897469817953E-2</v>
      </c>
    </row>
    <row r="360" spans="1:8" x14ac:dyDescent="0.25">
      <c r="A360" t="e">
        <f>IF(AND('Anlage Personalaufstellung '!$I$166&gt;=Referenzwerte!C360,'Anlage Personalaufstellung '!$I$166&lt;=Referenzwerte!D360),1,0)</f>
        <v>#DIV/0!</v>
      </c>
      <c r="B360" s="160">
        <v>350</v>
      </c>
      <c r="C360" s="161">
        <v>69800</v>
      </c>
      <c r="D360" s="161">
        <v>69899</v>
      </c>
      <c r="E360" s="161">
        <f t="shared" si="10"/>
        <v>69849.5</v>
      </c>
      <c r="F360" s="162">
        <v>8.6831209325056793E-2</v>
      </c>
      <c r="H360" s="158">
        <f t="shared" si="11"/>
        <v>8.6831209325056793E-2</v>
      </c>
    </row>
    <row r="361" spans="1:8" x14ac:dyDescent="0.25">
      <c r="A361" t="e">
        <f>IF(AND('Anlage Personalaufstellung '!$I$166&gt;=Referenzwerte!C361,'Anlage Personalaufstellung '!$I$166&lt;=Referenzwerte!D361),1,0)</f>
        <v>#DIV/0!</v>
      </c>
      <c r="B361" s="160">
        <v>351</v>
      </c>
      <c r="C361" s="161">
        <v>69900</v>
      </c>
      <c r="D361" s="161">
        <v>69999</v>
      </c>
      <c r="E361" s="161">
        <f t="shared" si="10"/>
        <v>69949.5</v>
      </c>
      <c r="F361" s="162">
        <v>8.6955521180295633E-2</v>
      </c>
      <c r="H361" s="158">
        <f t="shared" si="11"/>
        <v>8.6955521180295633E-2</v>
      </c>
    </row>
    <row r="362" spans="1:8" x14ac:dyDescent="0.25">
      <c r="A362" t="e">
        <f>IF(AND('Anlage Personalaufstellung '!$I$166&gt;=Referenzwerte!C362,'Anlage Personalaufstellung '!$I$166&lt;=Referenzwerte!D362),1,0)</f>
        <v>#DIV/0!</v>
      </c>
      <c r="B362" s="160">
        <v>352</v>
      </c>
      <c r="C362" s="161">
        <v>70000</v>
      </c>
      <c r="D362" s="161">
        <v>70099</v>
      </c>
      <c r="E362" s="161">
        <f t="shared" ref="E362:E390" si="12">(C362+D362)/2</f>
        <v>70049.5</v>
      </c>
      <c r="F362" s="162">
        <v>8.7079833035534501E-2</v>
      </c>
      <c r="H362" s="158">
        <f t="shared" ref="H362:H390" si="13">H361/E361*E362</f>
        <v>8.7079833035534487E-2</v>
      </c>
    </row>
    <row r="363" spans="1:8" x14ac:dyDescent="0.25">
      <c r="A363" t="e">
        <f>IF(AND('Anlage Personalaufstellung '!$I$166&gt;=Referenzwerte!C363,'Anlage Personalaufstellung '!$I$166&lt;=Referenzwerte!D363),1,0)</f>
        <v>#DIV/0!</v>
      </c>
      <c r="B363" s="160">
        <v>353</v>
      </c>
      <c r="C363" s="161">
        <v>70100</v>
      </c>
      <c r="D363" s="161">
        <v>70199</v>
      </c>
      <c r="E363" s="161">
        <f t="shared" si="12"/>
        <v>70149.5</v>
      </c>
      <c r="F363" s="162">
        <v>8.7204144890773397E-2</v>
      </c>
      <c r="H363" s="158">
        <f t="shared" si="13"/>
        <v>8.7204144890773327E-2</v>
      </c>
    </row>
    <row r="364" spans="1:8" x14ac:dyDescent="0.25">
      <c r="A364" t="e">
        <f>IF(AND('Anlage Personalaufstellung '!$I$166&gt;=Referenzwerte!C364,'Anlage Personalaufstellung '!$I$166&lt;=Referenzwerte!D364),1,0)</f>
        <v>#DIV/0!</v>
      </c>
      <c r="B364" s="160">
        <v>354</v>
      </c>
      <c r="C364" s="161">
        <v>70200</v>
      </c>
      <c r="D364" s="161">
        <v>70299</v>
      </c>
      <c r="E364" s="161">
        <f t="shared" si="12"/>
        <v>70249.5</v>
      </c>
      <c r="F364" s="162">
        <v>8.7328456746012306E-2</v>
      </c>
      <c r="H364" s="158">
        <f t="shared" si="13"/>
        <v>8.7328456746012167E-2</v>
      </c>
    </row>
    <row r="365" spans="1:8" x14ac:dyDescent="0.25">
      <c r="A365" t="e">
        <f>IF(AND('Anlage Personalaufstellung '!$I$166&gt;=Referenzwerte!C365,'Anlage Personalaufstellung '!$I$166&lt;=Referenzwerte!D365),1,0)</f>
        <v>#DIV/0!</v>
      </c>
      <c r="B365" s="160">
        <v>355</v>
      </c>
      <c r="C365" s="161">
        <v>70300</v>
      </c>
      <c r="D365" s="161">
        <v>70399</v>
      </c>
      <c r="E365" s="161">
        <f t="shared" si="12"/>
        <v>70349.5</v>
      </c>
      <c r="F365" s="162">
        <v>8.7452768601251105E-2</v>
      </c>
      <c r="H365" s="158">
        <f t="shared" si="13"/>
        <v>8.7452768601251021E-2</v>
      </c>
    </row>
    <row r="366" spans="1:8" x14ac:dyDescent="0.25">
      <c r="A366" t="e">
        <f>IF(AND('Anlage Personalaufstellung '!$I$166&gt;=Referenzwerte!C366,'Anlage Personalaufstellung '!$I$166&lt;=Referenzwerte!D366),1,0)</f>
        <v>#DIV/0!</v>
      </c>
      <c r="B366" s="160">
        <v>356</v>
      </c>
      <c r="C366" s="161">
        <v>70400</v>
      </c>
      <c r="D366" s="161">
        <v>70499</v>
      </c>
      <c r="E366" s="161">
        <f t="shared" si="12"/>
        <v>70449.5</v>
      </c>
      <c r="F366" s="162">
        <v>8.757708045649E-2</v>
      </c>
      <c r="H366" s="158">
        <f t="shared" si="13"/>
        <v>8.7577080456489861E-2</v>
      </c>
    </row>
    <row r="367" spans="1:8" x14ac:dyDescent="0.25">
      <c r="A367" t="e">
        <f>IF(AND('Anlage Personalaufstellung '!$I$166&gt;=Referenzwerte!C367,'Anlage Personalaufstellung '!$I$166&lt;=Referenzwerte!D367),1,0)</f>
        <v>#DIV/0!</v>
      </c>
      <c r="B367" s="160">
        <v>357</v>
      </c>
      <c r="C367" s="161">
        <v>70500</v>
      </c>
      <c r="D367" s="161">
        <v>70599</v>
      </c>
      <c r="E367" s="161">
        <f t="shared" si="12"/>
        <v>70549.5</v>
      </c>
      <c r="F367" s="162">
        <v>8.7701392311728799E-2</v>
      </c>
      <c r="H367" s="158">
        <f t="shared" si="13"/>
        <v>8.7701392311728701E-2</v>
      </c>
    </row>
    <row r="368" spans="1:8" x14ac:dyDescent="0.25">
      <c r="A368" t="e">
        <f>IF(AND('Anlage Personalaufstellung '!$I$166&gt;=Referenzwerte!C368,'Anlage Personalaufstellung '!$I$166&lt;=Referenzwerte!D368),1,0)</f>
        <v>#DIV/0!</v>
      </c>
      <c r="B368" s="160">
        <v>358</v>
      </c>
      <c r="C368" s="161">
        <v>70600</v>
      </c>
      <c r="D368" s="161">
        <v>70699</v>
      </c>
      <c r="E368" s="161">
        <f t="shared" si="12"/>
        <v>70649.5</v>
      </c>
      <c r="F368" s="162">
        <v>8.7825704166967694E-2</v>
      </c>
      <c r="H368" s="158">
        <f t="shared" si="13"/>
        <v>8.7825704166967555E-2</v>
      </c>
    </row>
    <row r="369" spans="1:8" x14ac:dyDescent="0.25">
      <c r="A369" t="e">
        <f>IF(AND('Anlage Personalaufstellung '!$I$166&gt;=Referenzwerte!C369,'Anlage Personalaufstellung '!$I$166&lt;=Referenzwerte!D369),1,0)</f>
        <v>#DIV/0!</v>
      </c>
      <c r="B369" s="160">
        <v>359</v>
      </c>
      <c r="C369" s="161">
        <v>70700</v>
      </c>
      <c r="D369" s="161">
        <v>70799</v>
      </c>
      <c r="E369" s="161">
        <f t="shared" si="12"/>
        <v>70749.5</v>
      </c>
      <c r="F369" s="162">
        <v>8.7950016022206506E-2</v>
      </c>
      <c r="H369" s="158">
        <f t="shared" si="13"/>
        <v>8.7950016022206395E-2</v>
      </c>
    </row>
    <row r="370" spans="1:8" x14ac:dyDescent="0.25">
      <c r="A370" t="e">
        <f>IF(AND('Anlage Personalaufstellung '!$I$166&gt;=Referenzwerte!C370,'Anlage Personalaufstellung '!$I$166&lt;=Referenzwerte!D370),1,0)</f>
        <v>#DIV/0!</v>
      </c>
      <c r="B370" s="160">
        <v>360</v>
      </c>
      <c r="C370" s="161">
        <v>70800</v>
      </c>
      <c r="D370" s="161">
        <v>70899</v>
      </c>
      <c r="E370" s="161">
        <f t="shared" si="12"/>
        <v>70849.5</v>
      </c>
      <c r="F370" s="162">
        <v>8.8074327877445402E-2</v>
      </c>
      <c r="H370" s="158">
        <f t="shared" si="13"/>
        <v>8.8074327877445235E-2</v>
      </c>
    </row>
    <row r="371" spans="1:8" x14ac:dyDescent="0.25">
      <c r="A371" t="e">
        <f>IF(AND('Anlage Personalaufstellung '!$I$166&gt;=Referenzwerte!C371,'Anlage Personalaufstellung '!$I$166&lt;=Referenzwerte!D371),1,0)</f>
        <v>#DIV/0!</v>
      </c>
      <c r="B371" s="160">
        <v>361</v>
      </c>
      <c r="C371" s="161">
        <v>70900</v>
      </c>
      <c r="D371" s="161">
        <v>70999</v>
      </c>
      <c r="E371" s="161">
        <f t="shared" si="12"/>
        <v>70949.5</v>
      </c>
      <c r="F371" s="162">
        <v>8.81986397326842E-2</v>
      </c>
      <c r="H371" s="158">
        <f t="shared" si="13"/>
        <v>8.8198639732684089E-2</v>
      </c>
    </row>
    <row r="372" spans="1:8" x14ac:dyDescent="0.25">
      <c r="A372" t="e">
        <f>IF(AND('Anlage Personalaufstellung '!$I$166&gt;=Referenzwerte!C372,'Anlage Personalaufstellung '!$I$166&lt;=Referenzwerte!D372),1,0)</f>
        <v>#DIV/0!</v>
      </c>
      <c r="B372" s="160">
        <v>362</v>
      </c>
      <c r="C372" s="161">
        <v>71000</v>
      </c>
      <c r="D372" s="161">
        <v>71099</v>
      </c>
      <c r="E372" s="161">
        <f t="shared" si="12"/>
        <v>71049.5</v>
      </c>
      <c r="F372" s="162">
        <v>8.8322951587923096E-2</v>
      </c>
      <c r="H372" s="158">
        <f t="shared" si="13"/>
        <v>8.8322951587922929E-2</v>
      </c>
    </row>
    <row r="373" spans="1:8" x14ac:dyDescent="0.25">
      <c r="A373" t="e">
        <f>IF(AND('Anlage Personalaufstellung '!$I$166&gt;=Referenzwerte!C373,'Anlage Personalaufstellung '!$I$166&lt;=Referenzwerte!D373),1,0)</f>
        <v>#DIV/0!</v>
      </c>
      <c r="B373" s="160">
        <v>363</v>
      </c>
      <c r="C373" s="161">
        <v>71100</v>
      </c>
      <c r="D373" s="161">
        <v>71199</v>
      </c>
      <c r="E373" s="161">
        <f t="shared" si="12"/>
        <v>71149.5</v>
      </c>
      <c r="F373" s="162">
        <v>8.8447263443161894E-2</v>
      </c>
      <c r="H373" s="158">
        <f t="shared" si="13"/>
        <v>8.8447263443161769E-2</v>
      </c>
    </row>
    <row r="374" spans="1:8" x14ac:dyDescent="0.25">
      <c r="A374" t="e">
        <f>IF(AND('Anlage Personalaufstellung '!$I$166&gt;=Referenzwerte!C374,'Anlage Personalaufstellung '!$I$166&lt;=Referenzwerte!D374),1,0)</f>
        <v>#DIV/0!</v>
      </c>
      <c r="B374" s="160">
        <v>364</v>
      </c>
      <c r="C374" s="161">
        <v>71200</v>
      </c>
      <c r="D374" s="161">
        <v>71299</v>
      </c>
      <c r="E374" s="161">
        <f t="shared" si="12"/>
        <v>71249.5</v>
      </c>
      <c r="F374" s="162">
        <v>8.8571575298400804E-2</v>
      </c>
      <c r="H374" s="158">
        <f t="shared" si="13"/>
        <v>8.8571575298400623E-2</v>
      </c>
    </row>
    <row r="375" spans="1:8" x14ac:dyDescent="0.25">
      <c r="A375" t="e">
        <f>IF(AND('Anlage Personalaufstellung '!$I$166&gt;=Referenzwerte!C375,'Anlage Personalaufstellung '!$I$166&lt;=Referenzwerte!D375),1,0)</f>
        <v>#DIV/0!</v>
      </c>
      <c r="B375" s="160">
        <v>365</v>
      </c>
      <c r="C375" s="161">
        <v>71300</v>
      </c>
      <c r="D375" s="161">
        <v>71399</v>
      </c>
      <c r="E375" s="161">
        <f t="shared" si="12"/>
        <v>71349.5</v>
      </c>
      <c r="F375" s="162">
        <v>8.8695887153639602E-2</v>
      </c>
      <c r="H375" s="158">
        <f t="shared" si="13"/>
        <v>8.8695887153639463E-2</v>
      </c>
    </row>
    <row r="376" spans="1:8" x14ac:dyDescent="0.25">
      <c r="A376" t="e">
        <f>IF(AND('Anlage Personalaufstellung '!$I$166&gt;=Referenzwerte!C376,'Anlage Personalaufstellung '!$I$166&lt;=Referenzwerte!D376),1,0)</f>
        <v>#DIV/0!</v>
      </c>
      <c r="B376" s="160">
        <v>366</v>
      </c>
      <c r="C376" s="161">
        <v>71400</v>
      </c>
      <c r="D376" s="161">
        <v>71499</v>
      </c>
      <c r="E376" s="161">
        <f t="shared" si="12"/>
        <v>71449.5</v>
      </c>
      <c r="F376" s="162">
        <v>8.8820199008878498E-2</v>
      </c>
      <c r="H376" s="158">
        <f t="shared" si="13"/>
        <v>8.8820199008878303E-2</v>
      </c>
    </row>
    <row r="377" spans="1:8" x14ac:dyDescent="0.25">
      <c r="A377" t="e">
        <f>IF(AND('Anlage Personalaufstellung '!$I$166&gt;=Referenzwerte!C377,'Anlage Personalaufstellung '!$I$166&lt;=Referenzwerte!D377),1,0)</f>
        <v>#DIV/0!</v>
      </c>
      <c r="B377" s="160">
        <v>367</v>
      </c>
      <c r="C377" s="161">
        <v>71500</v>
      </c>
      <c r="D377" s="161">
        <v>71599</v>
      </c>
      <c r="E377" s="161">
        <f t="shared" si="12"/>
        <v>71549.5</v>
      </c>
      <c r="F377" s="162">
        <v>8.8944510864117393E-2</v>
      </c>
      <c r="H377" s="158">
        <f t="shared" si="13"/>
        <v>8.8944510864117157E-2</v>
      </c>
    </row>
    <row r="378" spans="1:8" x14ac:dyDescent="0.25">
      <c r="A378" t="e">
        <f>IF(AND('Anlage Personalaufstellung '!$I$166&gt;=Referenzwerte!C378,'Anlage Personalaufstellung '!$I$166&lt;=Referenzwerte!D378),1,0)</f>
        <v>#DIV/0!</v>
      </c>
      <c r="B378" s="160">
        <v>368</v>
      </c>
      <c r="C378" s="161">
        <v>71600</v>
      </c>
      <c r="D378" s="161">
        <v>71699</v>
      </c>
      <c r="E378" s="161">
        <f t="shared" si="12"/>
        <v>71649.5</v>
      </c>
      <c r="F378" s="162">
        <v>8.9068822719356205E-2</v>
      </c>
      <c r="H378" s="158">
        <f t="shared" si="13"/>
        <v>8.9068822719355997E-2</v>
      </c>
    </row>
    <row r="379" spans="1:8" x14ac:dyDescent="0.25">
      <c r="A379" t="e">
        <f>IF(AND('Anlage Personalaufstellung '!$I$166&gt;=Referenzwerte!C379,'Anlage Personalaufstellung '!$I$166&lt;=Referenzwerte!D379),1,0)</f>
        <v>#DIV/0!</v>
      </c>
      <c r="B379" s="160">
        <v>369</v>
      </c>
      <c r="C379" s="161">
        <v>71700</v>
      </c>
      <c r="D379" s="161">
        <v>71799</v>
      </c>
      <c r="E379" s="161">
        <f t="shared" si="12"/>
        <v>71749.5</v>
      </c>
      <c r="F379" s="162">
        <v>8.9193134574595101E-2</v>
      </c>
      <c r="H379" s="158">
        <f t="shared" si="13"/>
        <v>8.9193134574594837E-2</v>
      </c>
    </row>
    <row r="380" spans="1:8" x14ac:dyDescent="0.25">
      <c r="A380" t="e">
        <f>IF(AND('Anlage Personalaufstellung '!$I$166&gt;=Referenzwerte!C380,'Anlage Personalaufstellung '!$I$166&lt;=Referenzwerte!D380),1,0)</f>
        <v>#DIV/0!</v>
      </c>
      <c r="B380" s="160">
        <v>370</v>
      </c>
      <c r="C380" s="161">
        <v>71800</v>
      </c>
      <c r="D380" s="161">
        <v>71899</v>
      </c>
      <c r="E380" s="161">
        <f t="shared" si="12"/>
        <v>71849.5</v>
      </c>
      <c r="F380" s="162">
        <v>8.9317446429833899E-2</v>
      </c>
      <c r="H380" s="158">
        <f t="shared" si="13"/>
        <v>8.9317446429833691E-2</v>
      </c>
    </row>
    <row r="381" spans="1:8" x14ac:dyDescent="0.25">
      <c r="A381" t="e">
        <f>IF(AND('Anlage Personalaufstellung '!$I$166&gt;=Referenzwerte!C381,'Anlage Personalaufstellung '!$I$166&lt;=Referenzwerte!D381),1,0)</f>
        <v>#DIV/0!</v>
      </c>
      <c r="B381" s="160">
        <v>371</v>
      </c>
      <c r="C381" s="161">
        <v>71900</v>
      </c>
      <c r="D381" s="161">
        <v>71999</v>
      </c>
      <c r="E381" s="161">
        <f t="shared" si="12"/>
        <v>71949.5</v>
      </c>
      <c r="F381" s="162">
        <v>8.9441758285072795E-2</v>
      </c>
      <c r="H381" s="158">
        <f t="shared" si="13"/>
        <v>8.9441758285072531E-2</v>
      </c>
    </row>
    <row r="382" spans="1:8" x14ac:dyDescent="0.25">
      <c r="A382" t="e">
        <f>IF(AND('Anlage Personalaufstellung '!$I$166&gt;=Referenzwerte!C382,'Anlage Personalaufstellung '!$I$166&lt;=Referenzwerte!D382),1,0)</f>
        <v>#DIV/0!</v>
      </c>
      <c r="B382" s="160">
        <v>372</v>
      </c>
      <c r="C382" s="161">
        <v>72000</v>
      </c>
      <c r="D382" s="161">
        <v>72099</v>
      </c>
      <c r="E382" s="161">
        <f t="shared" si="12"/>
        <v>72049.5</v>
      </c>
      <c r="F382" s="162">
        <v>8.9566070140311593E-2</v>
      </c>
      <c r="H382" s="158">
        <f t="shared" si="13"/>
        <v>8.9566070140311371E-2</v>
      </c>
    </row>
    <row r="383" spans="1:8" x14ac:dyDescent="0.25">
      <c r="A383" t="e">
        <f>IF(AND('Anlage Personalaufstellung '!$I$166&gt;=Referenzwerte!C383,'Anlage Personalaufstellung '!$I$166&lt;=Referenzwerte!D383),1,0)</f>
        <v>#DIV/0!</v>
      </c>
      <c r="B383" s="160">
        <v>373</v>
      </c>
      <c r="C383" s="161">
        <v>72100</v>
      </c>
      <c r="D383" s="161">
        <v>72199</v>
      </c>
      <c r="E383" s="161">
        <f t="shared" si="12"/>
        <v>72149.5</v>
      </c>
      <c r="F383" s="162">
        <v>8.9690381995550503E-2</v>
      </c>
      <c r="H383" s="158">
        <f t="shared" si="13"/>
        <v>8.9690381995550225E-2</v>
      </c>
    </row>
    <row r="384" spans="1:8" x14ac:dyDescent="0.25">
      <c r="A384" t="e">
        <f>IF(AND('Anlage Personalaufstellung '!$I$166&gt;=Referenzwerte!C384,'Anlage Personalaufstellung '!$I$166&lt;=Referenzwerte!D384),1,0)</f>
        <v>#DIV/0!</v>
      </c>
      <c r="B384" s="160">
        <v>374</v>
      </c>
      <c r="C384" s="161">
        <v>72200</v>
      </c>
      <c r="D384" s="161">
        <v>72299</v>
      </c>
      <c r="E384" s="161">
        <f t="shared" si="12"/>
        <v>72249.5</v>
      </c>
      <c r="F384" s="162">
        <v>8.9814693850789301E-2</v>
      </c>
      <c r="H384" s="158">
        <f t="shared" si="13"/>
        <v>8.9814693850789065E-2</v>
      </c>
    </row>
    <row r="385" spans="1:8" x14ac:dyDescent="0.25">
      <c r="A385" t="e">
        <f>IF(AND('Anlage Personalaufstellung '!$I$166&gt;=Referenzwerte!C385,'Anlage Personalaufstellung '!$I$166&lt;=Referenzwerte!D385),1,0)</f>
        <v>#DIV/0!</v>
      </c>
      <c r="B385" s="160">
        <v>375</v>
      </c>
      <c r="C385" s="161">
        <v>72300</v>
      </c>
      <c r="D385" s="161">
        <v>72399</v>
      </c>
      <c r="E385" s="161">
        <f t="shared" si="12"/>
        <v>72349.5</v>
      </c>
      <c r="F385" s="162">
        <v>8.9939005706028197E-2</v>
      </c>
      <c r="H385" s="158">
        <f t="shared" si="13"/>
        <v>8.9939005706027905E-2</v>
      </c>
    </row>
    <row r="386" spans="1:8" x14ac:dyDescent="0.25">
      <c r="A386" t="e">
        <f>IF(AND('Anlage Personalaufstellung '!$I$166&gt;=Referenzwerte!C386,'Anlage Personalaufstellung '!$I$166&lt;=Referenzwerte!D386),1,0)</f>
        <v>#DIV/0!</v>
      </c>
      <c r="B386" s="160">
        <v>376</v>
      </c>
      <c r="C386" s="161">
        <v>72400</v>
      </c>
      <c r="D386" s="161">
        <v>72499</v>
      </c>
      <c r="E386" s="161">
        <f t="shared" si="12"/>
        <v>72449.5</v>
      </c>
      <c r="F386" s="162">
        <v>9.0063317561266995E-2</v>
      </c>
      <c r="H386" s="158">
        <f t="shared" si="13"/>
        <v>9.0063317561266759E-2</v>
      </c>
    </row>
    <row r="387" spans="1:8" x14ac:dyDescent="0.25">
      <c r="A387" t="e">
        <f>IF(AND('Anlage Personalaufstellung '!$I$166&gt;=Referenzwerte!C387,'Anlage Personalaufstellung '!$I$166&lt;=Referenzwerte!D387),1,0)</f>
        <v>#DIV/0!</v>
      </c>
      <c r="B387" s="160">
        <v>377</v>
      </c>
      <c r="C387" s="161">
        <v>72500</v>
      </c>
      <c r="D387" s="161">
        <v>72599</v>
      </c>
      <c r="E387" s="161">
        <f t="shared" si="12"/>
        <v>72549.5</v>
      </c>
      <c r="F387" s="162">
        <v>9.0187629416505904E-2</v>
      </c>
      <c r="H387" s="158">
        <f t="shared" si="13"/>
        <v>9.0187629416505599E-2</v>
      </c>
    </row>
    <row r="388" spans="1:8" x14ac:dyDescent="0.25">
      <c r="A388" t="e">
        <f>IF(AND('Anlage Personalaufstellung '!$I$166&gt;=Referenzwerte!C388,'Anlage Personalaufstellung '!$I$166&lt;=Referenzwerte!D388),1,0)</f>
        <v>#DIV/0!</v>
      </c>
      <c r="B388" s="160">
        <v>378</v>
      </c>
      <c r="C388" s="161">
        <v>72600</v>
      </c>
      <c r="D388" s="161">
        <v>72699</v>
      </c>
      <c r="E388" s="161">
        <f t="shared" si="12"/>
        <v>72649.5</v>
      </c>
      <c r="F388" s="162">
        <v>9.0311941271744703E-2</v>
      </c>
      <c r="H388" s="158">
        <f t="shared" si="13"/>
        <v>9.0311941271744439E-2</v>
      </c>
    </row>
    <row r="389" spans="1:8" x14ac:dyDescent="0.25">
      <c r="A389" t="e">
        <f>IF(AND('Anlage Personalaufstellung '!$I$166&gt;=Referenzwerte!C389,'Anlage Personalaufstellung '!$I$166&lt;=Referenzwerte!D389),1,0)</f>
        <v>#DIV/0!</v>
      </c>
      <c r="B389" s="160">
        <v>379</v>
      </c>
      <c r="C389" s="161">
        <v>72700</v>
      </c>
      <c r="D389" s="161">
        <v>72799</v>
      </c>
      <c r="E389" s="161">
        <f t="shared" si="12"/>
        <v>72749.5</v>
      </c>
      <c r="F389" s="162">
        <v>9.0436253126983598E-2</v>
      </c>
      <c r="H389" s="158">
        <f t="shared" si="13"/>
        <v>9.0436253126983293E-2</v>
      </c>
    </row>
    <row r="390" spans="1:8" x14ac:dyDescent="0.25">
      <c r="A390" t="e">
        <f>IF(AND('Anlage Personalaufstellung '!$I$166&gt;=Referenzwerte!C390,'Anlage Personalaufstellung '!$I$166&lt;=Referenzwerte!D390),1,0)</f>
        <v>#DIV/0!</v>
      </c>
      <c r="B390" s="160">
        <v>380</v>
      </c>
      <c r="C390" s="161">
        <v>72800</v>
      </c>
      <c r="D390" s="161">
        <v>72899</v>
      </c>
      <c r="E390" s="161">
        <f t="shared" si="12"/>
        <v>72849.5</v>
      </c>
      <c r="F390" s="162">
        <v>9.0560564982222494E-2</v>
      </c>
      <c r="H390" s="158">
        <f t="shared" si="13"/>
        <v>9.0560564982222133E-2</v>
      </c>
    </row>
    <row r="391" spans="1:8" x14ac:dyDescent="0.25">
      <c r="A391" t="e">
        <f>IF(AND('Anlage Personalaufstellung '!$I$166&gt;=Referenzwerte!C391,'Anlage Personalaufstellung '!$I$166&lt;=Referenzwerte!D391),1,0)</f>
        <v>#DIV/0!</v>
      </c>
      <c r="B391" s="160">
        <v>381</v>
      </c>
      <c r="C391" s="161">
        <v>72900</v>
      </c>
      <c r="D391" s="161">
        <v>72999</v>
      </c>
      <c r="E391" s="161">
        <f t="shared" ref="E391:E454" si="14">(C391+D391)/2</f>
        <v>72949.5</v>
      </c>
      <c r="F391" s="162">
        <v>9.0684876837461306E-2</v>
      </c>
      <c r="H391" s="158">
        <f t="shared" ref="H391:H454" si="15">H390/E390*E391</f>
        <v>9.0684876837460973E-2</v>
      </c>
    </row>
    <row r="392" spans="1:8" x14ac:dyDescent="0.25">
      <c r="A392" t="e">
        <f>IF(AND('Anlage Personalaufstellung '!$I$166&gt;=Referenzwerte!C392,'Anlage Personalaufstellung '!$I$166&lt;=Referenzwerte!D392),1,0)</f>
        <v>#DIV/0!</v>
      </c>
      <c r="B392" s="160">
        <v>382</v>
      </c>
      <c r="C392" s="161">
        <v>73000</v>
      </c>
      <c r="D392" s="161">
        <v>73099</v>
      </c>
      <c r="E392" s="161">
        <f t="shared" si="14"/>
        <v>73049.5</v>
      </c>
      <c r="F392" s="162">
        <v>9.0809188692700202E-2</v>
      </c>
      <c r="H392" s="158">
        <f t="shared" si="15"/>
        <v>9.0809188692699827E-2</v>
      </c>
    </row>
    <row r="393" spans="1:8" x14ac:dyDescent="0.25">
      <c r="A393" t="e">
        <f>IF(AND('Anlage Personalaufstellung '!$I$166&gt;=Referenzwerte!C393,'Anlage Personalaufstellung '!$I$166&lt;=Referenzwerte!D393),1,0)</f>
        <v>#DIV/0!</v>
      </c>
      <c r="B393" s="160">
        <v>383</v>
      </c>
      <c r="C393" s="161">
        <v>73100</v>
      </c>
      <c r="D393" s="161">
        <v>73199</v>
      </c>
      <c r="E393" s="161">
        <f t="shared" si="14"/>
        <v>73149.5</v>
      </c>
      <c r="F393" s="162">
        <v>9.0933500547939E-2</v>
      </c>
      <c r="H393" s="158">
        <f t="shared" si="15"/>
        <v>9.0933500547938667E-2</v>
      </c>
    </row>
    <row r="394" spans="1:8" x14ac:dyDescent="0.25">
      <c r="A394" t="e">
        <f>IF(AND('Anlage Personalaufstellung '!$I$166&gt;=Referenzwerte!C394,'Anlage Personalaufstellung '!$I$166&lt;=Referenzwerte!D394),1,0)</f>
        <v>#DIV/0!</v>
      </c>
      <c r="B394" s="160">
        <v>384</v>
      </c>
      <c r="C394" s="161">
        <v>73200</v>
      </c>
      <c r="D394" s="161">
        <v>73299</v>
      </c>
      <c r="E394" s="161">
        <f t="shared" si="14"/>
        <v>73249.5</v>
      </c>
      <c r="F394" s="162">
        <v>9.1057812403177896E-2</v>
      </c>
      <c r="H394" s="158">
        <f t="shared" si="15"/>
        <v>9.1057812403177507E-2</v>
      </c>
    </row>
    <row r="395" spans="1:8" x14ac:dyDescent="0.25">
      <c r="A395" t="e">
        <f>IF(AND('Anlage Personalaufstellung '!$I$166&gt;=Referenzwerte!C395,'Anlage Personalaufstellung '!$I$166&lt;=Referenzwerte!D395),1,0)</f>
        <v>#DIV/0!</v>
      </c>
      <c r="B395" s="160">
        <v>385</v>
      </c>
      <c r="C395" s="161">
        <v>73300</v>
      </c>
      <c r="D395" s="161">
        <v>73399</v>
      </c>
      <c r="E395" s="161">
        <f t="shared" si="14"/>
        <v>73349.5</v>
      </c>
      <c r="F395" s="162">
        <v>9.1182124258416694E-2</v>
      </c>
      <c r="H395" s="158">
        <f t="shared" si="15"/>
        <v>9.1182124258416361E-2</v>
      </c>
    </row>
    <row r="396" spans="1:8" x14ac:dyDescent="0.25">
      <c r="A396" t="e">
        <f>IF(AND('Anlage Personalaufstellung '!$I$166&gt;=Referenzwerte!C396,'Anlage Personalaufstellung '!$I$166&lt;=Referenzwerte!D396),1,0)</f>
        <v>#DIV/0!</v>
      </c>
      <c r="B396" s="160">
        <v>386</v>
      </c>
      <c r="C396" s="161">
        <v>73400</v>
      </c>
      <c r="D396" s="161">
        <v>73499</v>
      </c>
      <c r="E396" s="161">
        <f t="shared" si="14"/>
        <v>73449.5</v>
      </c>
      <c r="F396" s="162">
        <v>9.1306436113655604E-2</v>
      </c>
      <c r="H396" s="158">
        <f t="shared" si="15"/>
        <v>9.1306436113655201E-2</v>
      </c>
    </row>
    <row r="397" spans="1:8" x14ac:dyDescent="0.25">
      <c r="A397" t="e">
        <f>IF(AND('Anlage Personalaufstellung '!$I$166&gt;=Referenzwerte!C397,'Anlage Personalaufstellung '!$I$166&lt;=Referenzwerte!D397),1,0)</f>
        <v>#DIV/0!</v>
      </c>
      <c r="B397" s="160">
        <v>387</v>
      </c>
      <c r="C397" s="161">
        <v>73500</v>
      </c>
      <c r="D397" s="161">
        <v>73599</v>
      </c>
      <c r="E397" s="161">
        <f t="shared" si="14"/>
        <v>73549.5</v>
      </c>
      <c r="F397" s="162">
        <v>9.1430747968894402E-2</v>
      </c>
      <c r="H397" s="158">
        <f t="shared" si="15"/>
        <v>9.1430747968894041E-2</v>
      </c>
    </row>
    <row r="398" spans="1:8" x14ac:dyDescent="0.25">
      <c r="A398" t="e">
        <f>IF(AND('Anlage Personalaufstellung '!$I$166&gt;=Referenzwerte!C398,'Anlage Personalaufstellung '!$I$166&lt;=Referenzwerte!D398),1,0)</f>
        <v>#DIV/0!</v>
      </c>
      <c r="B398" s="160">
        <v>388</v>
      </c>
      <c r="C398" s="161">
        <v>73600</v>
      </c>
      <c r="D398" s="161">
        <v>73699</v>
      </c>
      <c r="E398" s="161">
        <f t="shared" si="14"/>
        <v>73649.5</v>
      </c>
      <c r="F398" s="162">
        <v>9.1555059824133297E-2</v>
      </c>
      <c r="H398" s="158">
        <f t="shared" si="15"/>
        <v>9.1555059824132895E-2</v>
      </c>
    </row>
    <row r="399" spans="1:8" x14ac:dyDescent="0.25">
      <c r="A399" t="e">
        <f>IF(AND('Anlage Personalaufstellung '!$I$166&gt;=Referenzwerte!C399,'Anlage Personalaufstellung '!$I$166&lt;=Referenzwerte!D399),1,0)</f>
        <v>#DIV/0!</v>
      </c>
      <c r="B399" s="160">
        <v>389</v>
      </c>
      <c r="C399" s="161">
        <v>73700</v>
      </c>
      <c r="D399" s="161">
        <v>73799</v>
      </c>
      <c r="E399" s="161">
        <f t="shared" si="14"/>
        <v>73749.5</v>
      </c>
      <c r="F399" s="162">
        <v>9.1679371679372096E-2</v>
      </c>
      <c r="H399" s="158">
        <f t="shared" si="15"/>
        <v>9.1679371679371735E-2</v>
      </c>
    </row>
    <row r="400" spans="1:8" x14ac:dyDescent="0.25">
      <c r="A400" t="e">
        <f>IF(AND('Anlage Personalaufstellung '!$I$166&gt;=Referenzwerte!C400,'Anlage Personalaufstellung '!$I$166&lt;=Referenzwerte!D400),1,0)</f>
        <v>#DIV/0!</v>
      </c>
      <c r="B400" s="160">
        <v>390</v>
      </c>
      <c r="C400" s="161">
        <v>73800</v>
      </c>
      <c r="D400" s="161">
        <v>73899</v>
      </c>
      <c r="E400" s="161">
        <f t="shared" si="14"/>
        <v>73849.5</v>
      </c>
      <c r="F400" s="162">
        <v>9.1803683534611005E-2</v>
      </c>
      <c r="H400" s="158">
        <f t="shared" si="15"/>
        <v>9.1803683534610575E-2</v>
      </c>
    </row>
    <row r="401" spans="1:8" x14ac:dyDescent="0.25">
      <c r="A401" t="e">
        <f>IF(AND('Anlage Personalaufstellung '!$I$166&gt;=Referenzwerte!C401,'Anlage Personalaufstellung '!$I$166&lt;=Referenzwerte!D401),1,0)</f>
        <v>#DIV/0!</v>
      </c>
      <c r="B401" s="160">
        <v>391</v>
      </c>
      <c r="C401" s="161">
        <v>73900</v>
      </c>
      <c r="D401" s="161">
        <v>73999</v>
      </c>
      <c r="E401" s="161">
        <f t="shared" si="14"/>
        <v>73949.5</v>
      </c>
      <c r="F401" s="162">
        <v>9.1927995389849804E-2</v>
      </c>
      <c r="H401" s="158">
        <f t="shared" si="15"/>
        <v>9.1927995389849429E-2</v>
      </c>
    </row>
    <row r="402" spans="1:8" x14ac:dyDescent="0.25">
      <c r="A402" t="e">
        <f>IF(AND('Anlage Personalaufstellung '!$I$166&gt;=Referenzwerte!C402,'Anlage Personalaufstellung '!$I$166&lt;=Referenzwerte!D402),1,0)</f>
        <v>#DIV/0!</v>
      </c>
      <c r="B402" s="160">
        <v>392</v>
      </c>
      <c r="C402" s="161">
        <v>74000</v>
      </c>
      <c r="D402" s="161">
        <v>74099</v>
      </c>
      <c r="E402" s="161">
        <f t="shared" si="14"/>
        <v>74049.5</v>
      </c>
      <c r="F402" s="162">
        <v>9.2052307245088699E-2</v>
      </c>
      <c r="H402" s="158">
        <f t="shared" si="15"/>
        <v>9.2052307245088269E-2</v>
      </c>
    </row>
    <row r="403" spans="1:8" x14ac:dyDescent="0.25">
      <c r="A403" t="e">
        <f>IF(AND('Anlage Personalaufstellung '!$I$166&gt;=Referenzwerte!C403,'Anlage Personalaufstellung '!$I$166&lt;=Referenzwerte!D403),1,0)</f>
        <v>#DIV/0!</v>
      </c>
      <c r="B403" s="160">
        <v>393</v>
      </c>
      <c r="C403" s="161">
        <v>74100</v>
      </c>
      <c r="D403" s="161">
        <v>74199</v>
      </c>
      <c r="E403" s="161">
        <f t="shared" si="14"/>
        <v>74149.5</v>
      </c>
      <c r="F403" s="162">
        <v>9.2176619100327595E-2</v>
      </c>
      <c r="H403" s="158">
        <f t="shared" si="15"/>
        <v>9.2176619100327109E-2</v>
      </c>
    </row>
    <row r="404" spans="1:8" x14ac:dyDescent="0.25">
      <c r="A404" t="e">
        <f>IF(AND('Anlage Personalaufstellung '!$I$166&gt;=Referenzwerte!C404,'Anlage Personalaufstellung '!$I$166&lt;=Referenzwerte!D404),1,0)</f>
        <v>#DIV/0!</v>
      </c>
      <c r="B404" s="160">
        <v>394</v>
      </c>
      <c r="C404" s="161">
        <v>74200</v>
      </c>
      <c r="D404" s="161">
        <v>74299</v>
      </c>
      <c r="E404" s="161">
        <f t="shared" si="14"/>
        <v>74249.5</v>
      </c>
      <c r="F404" s="162">
        <v>9.2300930955566393E-2</v>
      </c>
      <c r="H404" s="158">
        <f t="shared" si="15"/>
        <v>9.2300930955565963E-2</v>
      </c>
    </row>
    <row r="405" spans="1:8" x14ac:dyDescent="0.25">
      <c r="A405" t="e">
        <f>IF(AND('Anlage Personalaufstellung '!$I$166&gt;=Referenzwerte!C405,'Anlage Personalaufstellung '!$I$166&lt;=Referenzwerte!D405),1,0)</f>
        <v>#DIV/0!</v>
      </c>
      <c r="B405" s="160">
        <v>395</v>
      </c>
      <c r="C405" s="161">
        <v>74300</v>
      </c>
      <c r="D405" s="161">
        <v>74399</v>
      </c>
      <c r="E405" s="161">
        <f t="shared" si="14"/>
        <v>74349.5</v>
      </c>
      <c r="F405" s="162">
        <v>9.2425242810805303E-2</v>
      </c>
      <c r="H405" s="158">
        <f t="shared" si="15"/>
        <v>9.2425242810804803E-2</v>
      </c>
    </row>
    <row r="406" spans="1:8" x14ac:dyDescent="0.25">
      <c r="A406" t="e">
        <f>IF(AND('Anlage Personalaufstellung '!$I$166&gt;=Referenzwerte!C406,'Anlage Personalaufstellung '!$I$166&lt;=Referenzwerte!D406),1,0)</f>
        <v>#DIV/0!</v>
      </c>
      <c r="B406" s="160">
        <v>396</v>
      </c>
      <c r="C406" s="161">
        <v>74400</v>
      </c>
      <c r="D406" s="161">
        <v>74499</v>
      </c>
      <c r="E406" s="161">
        <f t="shared" si="14"/>
        <v>74449.5</v>
      </c>
      <c r="F406" s="162">
        <v>9.2549554666044101E-2</v>
      </c>
      <c r="H406" s="158">
        <f t="shared" si="15"/>
        <v>9.2549554666043643E-2</v>
      </c>
    </row>
    <row r="407" spans="1:8" x14ac:dyDescent="0.25">
      <c r="A407" t="e">
        <f>IF(AND('Anlage Personalaufstellung '!$I$166&gt;=Referenzwerte!C407,'Anlage Personalaufstellung '!$I$166&lt;=Referenzwerte!D407),1,0)</f>
        <v>#DIV/0!</v>
      </c>
      <c r="B407" s="160">
        <v>397</v>
      </c>
      <c r="C407" s="161">
        <v>74500</v>
      </c>
      <c r="D407" s="161">
        <v>74599</v>
      </c>
      <c r="E407" s="161">
        <f t="shared" si="14"/>
        <v>74549.5</v>
      </c>
      <c r="F407" s="162">
        <v>9.2673866521282997E-2</v>
      </c>
      <c r="H407" s="158">
        <f t="shared" si="15"/>
        <v>9.2673866521282497E-2</v>
      </c>
    </row>
    <row r="408" spans="1:8" x14ac:dyDescent="0.25">
      <c r="A408" t="e">
        <f>IF(AND('Anlage Personalaufstellung '!$I$166&gt;=Referenzwerte!C408,'Anlage Personalaufstellung '!$I$166&lt;=Referenzwerte!D408),1,0)</f>
        <v>#DIV/0!</v>
      </c>
      <c r="B408" s="160">
        <v>398</v>
      </c>
      <c r="C408" s="161">
        <v>74600</v>
      </c>
      <c r="D408" s="161">
        <v>74699</v>
      </c>
      <c r="E408" s="161">
        <f t="shared" si="14"/>
        <v>74649.5</v>
      </c>
      <c r="F408" s="162">
        <v>9.2798178376521795E-2</v>
      </c>
      <c r="H408" s="158">
        <f t="shared" si="15"/>
        <v>9.2798178376521337E-2</v>
      </c>
    </row>
    <row r="409" spans="1:8" x14ac:dyDescent="0.25">
      <c r="A409" t="e">
        <f>IF(AND('Anlage Personalaufstellung '!$I$166&gt;=Referenzwerte!C409,'Anlage Personalaufstellung '!$I$166&lt;=Referenzwerte!D409),1,0)</f>
        <v>#DIV/0!</v>
      </c>
      <c r="B409" s="160">
        <v>399</v>
      </c>
      <c r="C409" s="161">
        <v>74700</v>
      </c>
      <c r="D409" s="161">
        <v>74799</v>
      </c>
      <c r="E409" s="161">
        <f t="shared" si="14"/>
        <v>74749.5</v>
      </c>
      <c r="F409" s="162">
        <v>9.2922490231760704E-2</v>
      </c>
      <c r="H409" s="158">
        <f t="shared" si="15"/>
        <v>9.2922490231760177E-2</v>
      </c>
    </row>
    <row r="410" spans="1:8" x14ac:dyDescent="0.25">
      <c r="A410" t="e">
        <f>IF(AND('Anlage Personalaufstellung '!$I$166&gt;=Referenzwerte!C410,'Anlage Personalaufstellung '!$I$166&lt;=Referenzwerte!D410),1,0)</f>
        <v>#DIV/0!</v>
      </c>
      <c r="B410" s="160">
        <v>400</v>
      </c>
      <c r="C410" s="161">
        <v>74800</v>
      </c>
      <c r="D410" s="161">
        <v>74899</v>
      </c>
      <c r="E410" s="161">
        <f t="shared" si="14"/>
        <v>74849.5</v>
      </c>
      <c r="F410" s="162">
        <v>9.3046802086999503E-2</v>
      </c>
      <c r="H410" s="158">
        <f t="shared" si="15"/>
        <v>9.3046802086999031E-2</v>
      </c>
    </row>
    <row r="411" spans="1:8" x14ac:dyDescent="0.25">
      <c r="A411" t="e">
        <f>IF(AND('Anlage Personalaufstellung '!$I$166&gt;=Referenzwerte!C411,'Anlage Personalaufstellung '!$I$166&lt;=Referenzwerte!D411),1,0)</f>
        <v>#DIV/0!</v>
      </c>
      <c r="B411" s="160">
        <v>401</v>
      </c>
      <c r="C411" s="161">
        <v>74900</v>
      </c>
      <c r="D411" s="161">
        <v>74999</v>
      </c>
      <c r="E411" s="161">
        <f t="shared" si="14"/>
        <v>74949.5</v>
      </c>
      <c r="F411" s="162">
        <v>9.3171113942238398E-2</v>
      </c>
      <c r="H411" s="158">
        <f t="shared" si="15"/>
        <v>9.3171113942237871E-2</v>
      </c>
    </row>
    <row r="412" spans="1:8" x14ac:dyDescent="0.25">
      <c r="A412" t="e">
        <f>IF(AND('Anlage Personalaufstellung '!$I$166&gt;=Referenzwerte!C412,'Anlage Personalaufstellung '!$I$166&lt;=Referenzwerte!D412),1,0)</f>
        <v>#DIV/0!</v>
      </c>
      <c r="B412" s="160">
        <v>402</v>
      </c>
      <c r="C412" s="161">
        <v>75000</v>
      </c>
      <c r="D412" s="161">
        <v>75099</v>
      </c>
      <c r="E412" s="161">
        <f t="shared" si="14"/>
        <v>75049.5</v>
      </c>
      <c r="F412" s="162">
        <v>9.3295425797477197E-2</v>
      </c>
      <c r="H412" s="158">
        <f t="shared" si="15"/>
        <v>9.3295425797476711E-2</v>
      </c>
    </row>
    <row r="413" spans="1:8" x14ac:dyDescent="0.25">
      <c r="A413" t="e">
        <f>IF(AND('Anlage Personalaufstellung '!$I$166&gt;=Referenzwerte!C413,'Anlage Personalaufstellung '!$I$166&lt;=Referenzwerte!D413),1,0)</f>
        <v>#DIV/0!</v>
      </c>
      <c r="B413" s="160">
        <v>403</v>
      </c>
      <c r="C413" s="161">
        <v>75100</v>
      </c>
      <c r="D413" s="161">
        <v>75199</v>
      </c>
      <c r="E413" s="161">
        <f t="shared" si="14"/>
        <v>75149.5</v>
      </c>
      <c r="F413" s="162">
        <v>9.3419737652716106E-2</v>
      </c>
      <c r="H413" s="158">
        <f t="shared" si="15"/>
        <v>9.3419737652715565E-2</v>
      </c>
    </row>
    <row r="414" spans="1:8" x14ac:dyDescent="0.25">
      <c r="A414" t="e">
        <f>IF(AND('Anlage Personalaufstellung '!$I$166&gt;=Referenzwerte!C414,'Anlage Personalaufstellung '!$I$166&lt;=Referenzwerte!D414),1,0)</f>
        <v>#DIV/0!</v>
      </c>
      <c r="B414" s="160">
        <v>404</v>
      </c>
      <c r="C414" s="161">
        <v>75200</v>
      </c>
      <c r="D414" s="161">
        <v>75299</v>
      </c>
      <c r="E414" s="161">
        <f t="shared" si="14"/>
        <v>75249.5</v>
      </c>
      <c r="F414" s="162">
        <v>9.3544049507954904E-2</v>
      </c>
      <c r="H414" s="158">
        <f t="shared" si="15"/>
        <v>9.3544049507954405E-2</v>
      </c>
    </row>
    <row r="415" spans="1:8" x14ac:dyDescent="0.25">
      <c r="A415" t="e">
        <f>IF(AND('Anlage Personalaufstellung '!$I$166&gt;=Referenzwerte!C415,'Anlage Personalaufstellung '!$I$166&lt;=Referenzwerte!D415),1,0)</f>
        <v>#DIV/0!</v>
      </c>
      <c r="B415" s="160">
        <v>405</v>
      </c>
      <c r="C415" s="161">
        <v>75300</v>
      </c>
      <c r="D415" s="161">
        <v>75399</v>
      </c>
      <c r="E415" s="161">
        <f t="shared" si="14"/>
        <v>75349.5</v>
      </c>
      <c r="F415" s="162">
        <v>9.36683613631938E-2</v>
      </c>
      <c r="H415" s="158">
        <f t="shared" si="15"/>
        <v>9.3668361363193245E-2</v>
      </c>
    </row>
    <row r="416" spans="1:8" x14ac:dyDescent="0.25">
      <c r="A416" t="e">
        <f>IF(AND('Anlage Personalaufstellung '!$I$166&gt;=Referenzwerte!C416,'Anlage Personalaufstellung '!$I$166&lt;=Referenzwerte!D416),1,0)</f>
        <v>#DIV/0!</v>
      </c>
      <c r="B416" s="160">
        <v>406</v>
      </c>
      <c r="C416" s="161">
        <v>75400</v>
      </c>
      <c r="D416" s="161">
        <v>75499</v>
      </c>
      <c r="E416" s="161">
        <f t="shared" si="14"/>
        <v>75449.5</v>
      </c>
      <c r="F416" s="162">
        <v>9.3792673218432696E-2</v>
      </c>
      <c r="H416" s="158">
        <f t="shared" si="15"/>
        <v>9.3792673218432099E-2</v>
      </c>
    </row>
    <row r="417" spans="1:8" x14ac:dyDescent="0.25">
      <c r="A417" t="e">
        <f>IF(AND('Anlage Personalaufstellung '!$I$166&gt;=Referenzwerte!C417,'Anlage Personalaufstellung '!$I$166&lt;=Referenzwerte!D417),1,0)</f>
        <v>#DIV/0!</v>
      </c>
      <c r="B417" s="160">
        <v>407</v>
      </c>
      <c r="C417" s="161">
        <v>75500</v>
      </c>
      <c r="D417" s="161">
        <v>75599</v>
      </c>
      <c r="E417" s="161">
        <f t="shared" si="14"/>
        <v>75549.5</v>
      </c>
      <c r="F417" s="162">
        <v>9.3916985073671494E-2</v>
      </c>
      <c r="H417" s="158">
        <f t="shared" si="15"/>
        <v>9.3916985073670939E-2</v>
      </c>
    </row>
    <row r="418" spans="1:8" x14ac:dyDescent="0.25">
      <c r="A418" t="e">
        <f>IF(AND('Anlage Personalaufstellung '!$I$166&gt;=Referenzwerte!C418,'Anlage Personalaufstellung '!$I$166&lt;=Referenzwerte!D418),1,0)</f>
        <v>#DIV/0!</v>
      </c>
      <c r="B418" s="160">
        <v>408</v>
      </c>
      <c r="C418" s="161">
        <v>75600</v>
      </c>
      <c r="D418" s="161">
        <v>75699</v>
      </c>
      <c r="E418" s="161">
        <f t="shared" si="14"/>
        <v>75649.5</v>
      </c>
      <c r="F418" s="162">
        <v>9.4041296928910403E-2</v>
      </c>
      <c r="H418" s="158">
        <f t="shared" si="15"/>
        <v>9.4041296928909779E-2</v>
      </c>
    </row>
    <row r="419" spans="1:8" x14ac:dyDescent="0.25">
      <c r="A419" t="e">
        <f>IF(AND('Anlage Personalaufstellung '!$I$166&gt;=Referenzwerte!C419,'Anlage Personalaufstellung '!$I$166&lt;=Referenzwerte!D419),1,0)</f>
        <v>#DIV/0!</v>
      </c>
      <c r="B419" s="160">
        <v>409</v>
      </c>
      <c r="C419" s="161">
        <v>75700</v>
      </c>
      <c r="D419" s="161">
        <v>75799</v>
      </c>
      <c r="E419" s="161">
        <f t="shared" si="14"/>
        <v>75749.5</v>
      </c>
      <c r="F419" s="162">
        <v>9.4165608784149202E-2</v>
      </c>
      <c r="H419" s="158">
        <f t="shared" si="15"/>
        <v>9.4165608784148633E-2</v>
      </c>
    </row>
    <row r="420" spans="1:8" x14ac:dyDescent="0.25">
      <c r="A420" t="e">
        <f>IF(AND('Anlage Personalaufstellung '!$I$166&gt;=Referenzwerte!C420,'Anlage Personalaufstellung '!$I$166&lt;=Referenzwerte!D420),1,0)</f>
        <v>#DIV/0!</v>
      </c>
      <c r="B420" s="160">
        <v>410</v>
      </c>
      <c r="C420" s="161">
        <v>75800</v>
      </c>
      <c r="D420" s="161">
        <v>75899</v>
      </c>
      <c r="E420" s="161">
        <f t="shared" si="14"/>
        <v>75849.5</v>
      </c>
      <c r="F420" s="162">
        <v>9.4289920639388097E-2</v>
      </c>
      <c r="H420" s="158">
        <f t="shared" si="15"/>
        <v>9.4289920639387473E-2</v>
      </c>
    </row>
    <row r="421" spans="1:8" x14ac:dyDescent="0.25">
      <c r="A421" t="e">
        <f>IF(AND('Anlage Personalaufstellung '!$I$166&gt;=Referenzwerte!C421,'Anlage Personalaufstellung '!$I$166&lt;=Referenzwerte!D421),1,0)</f>
        <v>#DIV/0!</v>
      </c>
      <c r="B421" s="160">
        <v>411</v>
      </c>
      <c r="C421" s="161">
        <v>75900</v>
      </c>
      <c r="D421" s="161">
        <v>75999</v>
      </c>
      <c r="E421" s="161">
        <f t="shared" si="14"/>
        <v>75949.5</v>
      </c>
      <c r="F421" s="162">
        <v>9.4414232494626896E-2</v>
      </c>
      <c r="H421" s="158">
        <f t="shared" si="15"/>
        <v>9.4414232494626313E-2</v>
      </c>
    </row>
    <row r="422" spans="1:8" x14ac:dyDescent="0.25">
      <c r="A422" t="e">
        <f>IF(AND('Anlage Personalaufstellung '!$I$166&gt;=Referenzwerte!C422,'Anlage Personalaufstellung '!$I$166&lt;=Referenzwerte!D422),1,0)</f>
        <v>#DIV/0!</v>
      </c>
      <c r="B422" s="160">
        <v>412</v>
      </c>
      <c r="C422" s="161">
        <v>76000</v>
      </c>
      <c r="D422" s="161">
        <v>76099</v>
      </c>
      <c r="E422" s="161">
        <f t="shared" si="14"/>
        <v>76049.5</v>
      </c>
      <c r="F422" s="162">
        <v>9.4538544349865805E-2</v>
      </c>
      <c r="H422" s="158">
        <f t="shared" si="15"/>
        <v>9.4538544349865167E-2</v>
      </c>
    </row>
    <row r="423" spans="1:8" x14ac:dyDescent="0.25">
      <c r="A423" t="e">
        <f>IF(AND('Anlage Personalaufstellung '!$I$166&gt;=Referenzwerte!C423,'Anlage Personalaufstellung '!$I$166&lt;=Referenzwerte!D423),1,0)</f>
        <v>#DIV/0!</v>
      </c>
      <c r="B423" s="160">
        <v>413</v>
      </c>
      <c r="C423" s="161">
        <v>76100</v>
      </c>
      <c r="D423" s="161">
        <v>76199</v>
      </c>
      <c r="E423" s="161">
        <f t="shared" si="14"/>
        <v>76149.5</v>
      </c>
      <c r="F423" s="162">
        <v>9.4662856205104604E-2</v>
      </c>
      <c r="H423" s="158">
        <f t="shared" si="15"/>
        <v>9.4662856205104007E-2</v>
      </c>
    </row>
    <row r="424" spans="1:8" x14ac:dyDescent="0.25">
      <c r="A424" t="e">
        <f>IF(AND('Anlage Personalaufstellung '!$I$166&gt;=Referenzwerte!C424,'Anlage Personalaufstellung '!$I$166&lt;=Referenzwerte!D424),1,0)</f>
        <v>#DIV/0!</v>
      </c>
      <c r="B424" s="160">
        <v>414</v>
      </c>
      <c r="C424" s="161">
        <v>76200</v>
      </c>
      <c r="D424" s="161">
        <v>76299</v>
      </c>
      <c r="E424" s="161">
        <f t="shared" si="14"/>
        <v>76249.5</v>
      </c>
      <c r="F424" s="162">
        <v>9.4787168060343499E-2</v>
      </c>
      <c r="H424" s="158">
        <f t="shared" si="15"/>
        <v>9.4787168060342847E-2</v>
      </c>
    </row>
    <row r="425" spans="1:8" x14ac:dyDescent="0.25">
      <c r="A425" t="e">
        <f>IF(AND('Anlage Personalaufstellung '!$I$166&gt;=Referenzwerte!C425,'Anlage Personalaufstellung '!$I$166&lt;=Referenzwerte!D425),1,0)</f>
        <v>#DIV/0!</v>
      </c>
      <c r="B425" s="160">
        <v>415</v>
      </c>
      <c r="C425" s="161">
        <v>76300</v>
      </c>
      <c r="D425" s="161">
        <v>76399</v>
      </c>
      <c r="E425" s="161">
        <f t="shared" si="14"/>
        <v>76349.5</v>
      </c>
      <c r="F425" s="162">
        <v>9.4911479915582297E-2</v>
      </c>
      <c r="H425" s="158">
        <f t="shared" si="15"/>
        <v>9.4911479915581701E-2</v>
      </c>
    </row>
    <row r="426" spans="1:8" x14ac:dyDescent="0.25">
      <c r="A426" t="e">
        <f>IF(AND('Anlage Personalaufstellung '!$I$166&gt;=Referenzwerte!C426,'Anlage Personalaufstellung '!$I$166&lt;=Referenzwerte!D426),1,0)</f>
        <v>#DIV/0!</v>
      </c>
      <c r="B426" s="160">
        <v>416</v>
      </c>
      <c r="C426" s="161">
        <v>76400</v>
      </c>
      <c r="D426" s="161">
        <v>76499</v>
      </c>
      <c r="E426" s="161">
        <f t="shared" si="14"/>
        <v>76449.5</v>
      </c>
      <c r="F426" s="162">
        <v>9.5035791770821207E-2</v>
      </c>
      <c r="H426" s="158">
        <f t="shared" si="15"/>
        <v>9.5035791770820541E-2</v>
      </c>
    </row>
    <row r="427" spans="1:8" x14ac:dyDescent="0.25">
      <c r="A427" t="e">
        <f>IF(AND('Anlage Personalaufstellung '!$I$166&gt;=Referenzwerte!C427,'Anlage Personalaufstellung '!$I$166&lt;=Referenzwerte!D427),1,0)</f>
        <v>#DIV/0!</v>
      </c>
      <c r="B427" s="160">
        <v>417</v>
      </c>
      <c r="C427" s="161">
        <v>76500</v>
      </c>
      <c r="D427" s="161">
        <v>76599</v>
      </c>
      <c r="E427" s="161">
        <f t="shared" si="14"/>
        <v>76549.5</v>
      </c>
      <c r="F427" s="162">
        <v>9.5160103626060005E-2</v>
      </c>
      <c r="H427" s="158">
        <f t="shared" si="15"/>
        <v>9.5160103626059381E-2</v>
      </c>
    </row>
    <row r="428" spans="1:8" x14ac:dyDescent="0.25">
      <c r="A428" t="e">
        <f>IF(AND('Anlage Personalaufstellung '!$I$166&gt;=Referenzwerte!C428,'Anlage Personalaufstellung '!$I$166&lt;=Referenzwerte!D428),1,0)</f>
        <v>#DIV/0!</v>
      </c>
      <c r="B428" s="160">
        <v>418</v>
      </c>
      <c r="C428" s="161">
        <v>76600</v>
      </c>
      <c r="D428" s="161">
        <v>76699</v>
      </c>
      <c r="E428" s="161">
        <f t="shared" si="14"/>
        <v>76649.5</v>
      </c>
      <c r="F428" s="162">
        <v>9.5284415481298901E-2</v>
      </c>
      <c r="H428" s="158">
        <f t="shared" si="15"/>
        <v>9.5284415481298235E-2</v>
      </c>
    </row>
    <row r="429" spans="1:8" x14ac:dyDescent="0.25">
      <c r="A429" t="e">
        <f>IF(AND('Anlage Personalaufstellung '!$I$166&gt;=Referenzwerte!C429,'Anlage Personalaufstellung '!$I$166&lt;=Referenzwerte!D429),1,0)</f>
        <v>#DIV/0!</v>
      </c>
      <c r="B429" s="160">
        <v>419</v>
      </c>
      <c r="C429" s="161">
        <v>76700</v>
      </c>
      <c r="D429" s="161">
        <v>76799</v>
      </c>
      <c r="E429" s="161">
        <f t="shared" si="14"/>
        <v>76749.5</v>
      </c>
      <c r="F429" s="162">
        <v>9.5408727336537796E-2</v>
      </c>
      <c r="H429" s="158">
        <f t="shared" si="15"/>
        <v>9.5408727336537075E-2</v>
      </c>
    </row>
    <row r="430" spans="1:8" x14ac:dyDescent="0.25">
      <c r="A430" t="e">
        <f>IF(AND('Anlage Personalaufstellung '!$I$166&gt;=Referenzwerte!C430,'Anlage Personalaufstellung '!$I$166&lt;=Referenzwerte!D430),1,0)</f>
        <v>#DIV/0!</v>
      </c>
      <c r="B430" s="160">
        <v>420</v>
      </c>
      <c r="C430" s="161">
        <v>76800</v>
      </c>
      <c r="D430" s="161">
        <v>76899</v>
      </c>
      <c r="E430" s="161">
        <f t="shared" si="14"/>
        <v>76849.5</v>
      </c>
      <c r="F430" s="162">
        <v>9.5533039191776595E-2</v>
      </c>
      <c r="H430" s="158">
        <f t="shared" si="15"/>
        <v>9.5533039191775915E-2</v>
      </c>
    </row>
    <row r="431" spans="1:8" x14ac:dyDescent="0.25">
      <c r="A431" t="e">
        <f>IF(AND('Anlage Personalaufstellung '!$I$166&gt;=Referenzwerte!C431,'Anlage Personalaufstellung '!$I$166&lt;=Referenzwerte!D431),1,0)</f>
        <v>#DIV/0!</v>
      </c>
      <c r="B431" s="160">
        <v>421</v>
      </c>
      <c r="C431" s="161">
        <v>76900</v>
      </c>
      <c r="D431" s="161">
        <v>76999</v>
      </c>
      <c r="E431" s="161">
        <f t="shared" si="14"/>
        <v>76949.5</v>
      </c>
      <c r="F431" s="162">
        <v>9.5657351047015504E-2</v>
      </c>
      <c r="H431" s="158">
        <f t="shared" si="15"/>
        <v>9.5657351047014769E-2</v>
      </c>
    </row>
    <row r="432" spans="1:8" x14ac:dyDescent="0.25">
      <c r="A432" t="e">
        <f>IF(AND('Anlage Personalaufstellung '!$I$166&gt;=Referenzwerte!C432,'Anlage Personalaufstellung '!$I$166&lt;=Referenzwerte!D432),1,0)</f>
        <v>#DIV/0!</v>
      </c>
      <c r="B432" s="160">
        <v>422</v>
      </c>
      <c r="C432" s="161">
        <v>77000</v>
      </c>
      <c r="D432" s="161">
        <v>77099</v>
      </c>
      <c r="E432" s="161">
        <f t="shared" si="14"/>
        <v>77049.5</v>
      </c>
      <c r="F432" s="162">
        <v>9.5781662902254303E-2</v>
      </c>
      <c r="H432" s="158">
        <f t="shared" si="15"/>
        <v>9.5781662902253609E-2</v>
      </c>
    </row>
    <row r="433" spans="1:8" x14ac:dyDescent="0.25">
      <c r="A433" t="e">
        <f>IF(AND('Anlage Personalaufstellung '!$I$166&gt;=Referenzwerte!C433,'Anlage Personalaufstellung '!$I$166&lt;=Referenzwerte!D433),1,0)</f>
        <v>#DIV/0!</v>
      </c>
      <c r="B433" s="160">
        <v>423</v>
      </c>
      <c r="C433" s="161">
        <v>77100</v>
      </c>
      <c r="D433" s="161">
        <v>77199</v>
      </c>
      <c r="E433" s="161">
        <f t="shared" si="14"/>
        <v>77149.5</v>
      </c>
      <c r="F433" s="162">
        <v>9.5905974757493198E-2</v>
      </c>
      <c r="H433" s="158">
        <f t="shared" si="15"/>
        <v>9.5905974757492449E-2</v>
      </c>
    </row>
    <row r="434" spans="1:8" x14ac:dyDescent="0.25">
      <c r="A434" t="e">
        <f>IF(AND('Anlage Personalaufstellung '!$I$166&gt;=Referenzwerte!C434,'Anlage Personalaufstellung '!$I$166&lt;=Referenzwerte!D434),1,0)</f>
        <v>#DIV/0!</v>
      </c>
      <c r="B434" s="160">
        <v>424</v>
      </c>
      <c r="C434" s="161">
        <v>77200</v>
      </c>
      <c r="D434" s="161">
        <v>77299</v>
      </c>
      <c r="E434" s="161">
        <f t="shared" si="14"/>
        <v>77249.5</v>
      </c>
      <c r="F434" s="162">
        <v>9.6030286612731997E-2</v>
      </c>
      <c r="H434" s="158">
        <f t="shared" si="15"/>
        <v>9.6030286612731303E-2</v>
      </c>
    </row>
    <row r="435" spans="1:8" x14ac:dyDescent="0.25">
      <c r="A435" t="e">
        <f>IF(AND('Anlage Personalaufstellung '!$I$166&gt;=Referenzwerte!C435,'Anlage Personalaufstellung '!$I$166&lt;=Referenzwerte!D435),1,0)</f>
        <v>#DIV/0!</v>
      </c>
      <c r="B435" s="160">
        <v>425</v>
      </c>
      <c r="C435" s="161">
        <v>77300</v>
      </c>
      <c r="D435" s="161">
        <v>77399</v>
      </c>
      <c r="E435" s="161">
        <f t="shared" si="14"/>
        <v>77349.5</v>
      </c>
      <c r="F435" s="162">
        <v>9.6154598467970906E-2</v>
      </c>
      <c r="H435" s="158">
        <f t="shared" si="15"/>
        <v>9.6154598467970143E-2</v>
      </c>
    </row>
    <row r="436" spans="1:8" x14ac:dyDescent="0.25">
      <c r="A436" t="e">
        <f>IF(AND('Anlage Personalaufstellung '!$I$166&gt;=Referenzwerte!C436,'Anlage Personalaufstellung '!$I$166&lt;=Referenzwerte!D436),1,0)</f>
        <v>#DIV/0!</v>
      </c>
      <c r="B436" s="160">
        <v>426</v>
      </c>
      <c r="C436" s="161">
        <v>77400</v>
      </c>
      <c r="D436" s="161">
        <v>77499</v>
      </c>
      <c r="E436" s="161">
        <f t="shared" si="14"/>
        <v>77449.5</v>
      </c>
      <c r="F436" s="162">
        <v>9.6278910323209801E-2</v>
      </c>
      <c r="H436" s="158">
        <f t="shared" si="15"/>
        <v>9.6278910323208983E-2</v>
      </c>
    </row>
    <row r="437" spans="1:8" x14ac:dyDescent="0.25">
      <c r="A437" t="e">
        <f>IF(AND('Anlage Personalaufstellung '!$I$166&gt;=Referenzwerte!C437,'Anlage Personalaufstellung '!$I$166&lt;=Referenzwerte!D437),1,0)</f>
        <v>#DIV/0!</v>
      </c>
      <c r="B437" s="160">
        <v>427</v>
      </c>
      <c r="C437" s="161">
        <v>77500</v>
      </c>
      <c r="D437" s="161">
        <v>77599</v>
      </c>
      <c r="E437" s="161">
        <f t="shared" si="14"/>
        <v>77549.5</v>
      </c>
      <c r="F437" s="162">
        <v>9.64032221784486E-2</v>
      </c>
      <c r="H437" s="158">
        <f t="shared" si="15"/>
        <v>9.6403222178447837E-2</v>
      </c>
    </row>
    <row r="438" spans="1:8" x14ac:dyDescent="0.25">
      <c r="A438" t="e">
        <f>IF(AND('Anlage Personalaufstellung '!$I$166&gt;=Referenzwerte!C438,'Anlage Personalaufstellung '!$I$166&lt;=Referenzwerte!D438),1,0)</f>
        <v>#DIV/0!</v>
      </c>
      <c r="B438" s="160">
        <v>428</v>
      </c>
      <c r="C438" s="161">
        <v>77600</v>
      </c>
      <c r="D438" s="161">
        <v>77699</v>
      </c>
      <c r="E438" s="161">
        <f t="shared" si="14"/>
        <v>77649.5</v>
      </c>
      <c r="F438" s="162">
        <v>9.6527534033687495E-2</v>
      </c>
      <c r="H438" s="158">
        <f t="shared" si="15"/>
        <v>9.6527534033686677E-2</v>
      </c>
    </row>
    <row r="439" spans="1:8" x14ac:dyDescent="0.25">
      <c r="A439" t="e">
        <f>IF(AND('Anlage Personalaufstellung '!$I$166&gt;=Referenzwerte!C439,'Anlage Personalaufstellung '!$I$166&lt;=Referenzwerte!D439),1,0)</f>
        <v>#DIV/0!</v>
      </c>
      <c r="B439" s="160">
        <v>429</v>
      </c>
      <c r="C439" s="161">
        <v>77700</v>
      </c>
      <c r="D439" s="161">
        <v>77799</v>
      </c>
      <c r="E439" s="161">
        <f t="shared" si="14"/>
        <v>77749.5</v>
      </c>
      <c r="F439" s="162">
        <v>9.6651845888926294E-2</v>
      </c>
      <c r="H439" s="158">
        <f t="shared" si="15"/>
        <v>9.6651845888925517E-2</v>
      </c>
    </row>
    <row r="440" spans="1:8" x14ac:dyDescent="0.25">
      <c r="A440" t="e">
        <f>IF(AND('Anlage Personalaufstellung '!$I$166&gt;=Referenzwerte!C440,'Anlage Personalaufstellung '!$I$166&lt;=Referenzwerte!D440),1,0)</f>
        <v>#DIV/0!</v>
      </c>
      <c r="B440" s="160">
        <v>430</v>
      </c>
      <c r="C440" s="161">
        <v>77800</v>
      </c>
      <c r="D440" s="161">
        <v>77899</v>
      </c>
      <c r="E440" s="161">
        <f t="shared" si="14"/>
        <v>77849.5</v>
      </c>
      <c r="F440" s="162">
        <v>9.6776157744165203E-2</v>
      </c>
      <c r="H440" s="158">
        <f t="shared" si="15"/>
        <v>9.6776157744164371E-2</v>
      </c>
    </row>
    <row r="441" spans="1:8" x14ac:dyDescent="0.25">
      <c r="A441" t="e">
        <f>IF(AND('Anlage Personalaufstellung '!$I$166&gt;=Referenzwerte!C441,'Anlage Personalaufstellung '!$I$166&lt;=Referenzwerte!D441),1,0)</f>
        <v>#DIV/0!</v>
      </c>
      <c r="B441" s="160">
        <v>431</v>
      </c>
      <c r="C441" s="161">
        <v>77900</v>
      </c>
      <c r="D441" s="161">
        <v>77999</v>
      </c>
      <c r="E441" s="161">
        <f t="shared" si="14"/>
        <v>77949.5</v>
      </c>
      <c r="F441" s="162">
        <v>9.6900469599404002E-2</v>
      </c>
      <c r="H441" s="158">
        <f t="shared" si="15"/>
        <v>9.6900469599403211E-2</v>
      </c>
    </row>
    <row r="442" spans="1:8" x14ac:dyDescent="0.25">
      <c r="A442" t="e">
        <f>IF(AND('Anlage Personalaufstellung '!$I$166&gt;=Referenzwerte!C442,'Anlage Personalaufstellung '!$I$166&lt;=Referenzwerte!D442),1,0)</f>
        <v>#DIV/0!</v>
      </c>
      <c r="B442" s="160">
        <v>432</v>
      </c>
      <c r="C442" s="161">
        <v>78000</v>
      </c>
      <c r="D442" s="161">
        <v>78099</v>
      </c>
      <c r="E442" s="161">
        <f t="shared" si="14"/>
        <v>78049.5</v>
      </c>
      <c r="F442" s="162">
        <v>9.7024781454642897E-2</v>
      </c>
      <c r="H442" s="158">
        <f t="shared" si="15"/>
        <v>9.7024781454642051E-2</v>
      </c>
    </row>
    <row r="443" spans="1:8" x14ac:dyDescent="0.25">
      <c r="A443" t="e">
        <f>IF(AND('Anlage Personalaufstellung '!$I$166&gt;=Referenzwerte!C443,'Anlage Personalaufstellung '!$I$166&lt;=Referenzwerte!D443),1,0)</f>
        <v>#DIV/0!</v>
      </c>
      <c r="B443" s="160">
        <v>433</v>
      </c>
      <c r="C443" s="161">
        <v>78100</v>
      </c>
      <c r="D443" s="161">
        <v>78199</v>
      </c>
      <c r="E443" s="161">
        <f t="shared" si="14"/>
        <v>78149.5</v>
      </c>
      <c r="F443" s="162">
        <v>9.7149093309881696E-2</v>
      </c>
      <c r="H443" s="158">
        <f t="shared" si="15"/>
        <v>9.7149093309880905E-2</v>
      </c>
    </row>
    <row r="444" spans="1:8" x14ac:dyDescent="0.25">
      <c r="A444" t="e">
        <f>IF(AND('Anlage Personalaufstellung '!$I$166&gt;=Referenzwerte!C444,'Anlage Personalaufstellung '!$I$166&lt;=Referenzwerte!D444),1,0)</f>
        <v>#DIV/0!</v>
      </c>
      <c r="B444" s="160">
        <v>434</v>
      </c>
      <c r="C444" s="161">
        <v>78200</v>
      </c>
      <c r="D444" s="161">
        <v>78299</v>
      </c>
      <c r="E444" s="161">
        <f t="shared" si="14"/>
        <v>78249.5</v>
      </c>
      <c r="F444" s="162">
        <v>9.7273405165120605E-2</v>
      </c>
      <c r="H444" s="158">
        <f t="shared" si="15"/>
        <v>9.7273405165119745E-2</v>
      </c>
    </row>
    <row r="445" spans="1:8" x14ac:dyDescent="0.25">
      <c r="A445" t="e">
        <f>IF(AND('Anlage Personalaufstellung '!$I$166&gt;=Referenzwerte!C445,'Anlage Personalaufstellung '!$I$166&lt;=Referenzwerte!D445),1,0)</f>
        <v>#DIV/0!</v>
      </c>
      <c r="B445" s="160">
        <v>435</v>
      </c>
      <c r="C445" s="161">
        <v>78300</v>
      </c>
      <c r="D445" s="161">
        <v>78399</v>
      </c>
      <c r="E445" s="161">
        <f t="shared" si="14"/>
        <v>78349.5</v>
      </c>
      <c r="F445" s="162">
        <v>9.7397717020359501E-2</v>
      </c>
      <c r="H445" s="158">
        <f t="shared" si="15"/>
        <v>9.7397717020358585E-2</v>
      </c>
    </row>
    <row r="446" spans="1:8" x14ac:dyDescent="0.25">
      <c r="A446" t="e">
        <f>IF(AND('Anlage Personalaufstellung '!$I$166&gt;=Referenzwerte!C446,'Anlage Personalaufstellung '!$I$166&lt;=Referenzwerte!D446),1,0)</f>
        <v>#DIV/0!</v>
      </c>
      <c r="B446" s="160">
        <v>436</v>
      </c>
      <c r="C446" s="161">
        <v>78400</v>
      </c>
      <c r="D446" s="161">
        <v>78499</v>
      </c>
      <c r="E446" s="161">
        <f t="shared" si="14"/>
        <v>78449.5</v>
      </c>
      <c r="F446" s="162">
        <v>9.7522028875598299E-2</v>
      </c>
      <c r="H446" s="158">
        <f t="shared" si="15"/>
        <v>9.7522028875597438E-2</v>
      </c>
    </row>
    <row r="447" spans="1:8" x14ac:dyDescent="0.25">
      <c r="A447" t="e">
        <f>IF(AND('Anlage Personalaufstellung '!$I$166&gt;=Referenzwerte!C447,'Anlage Personalaufstellung '!$I$166&lt;=Referenzwerte!D447),1,0)</f>
        <v>#DIV/0!</v>
      </c>
      <c r="B447" s="160">
        <v>437</v>
      </c>
      <c r="C447" s="161">
        <v>78500</v>
      </c>
      <c r="D447" s="161">
        <v>78599</v>
      </c>
      <c r="E447" s="161">
        <f t="shared" si="14"/>
        <v>78549.5</v>
      </c>
      <c r="F447" s="162">
        <v>9.7646340730837194E-2</v>
      </c>
      <c r="H447" s="158">
        <f t="shared" si="15"/>
        <v>9.7646340730836279E-2</v>
      </c>
    </row>
    <row r="448" spans="1:8" x14ac:dyDescent="0.25">
      <c r="A448" t="e">
        <f>IF(AND('Anlage Personalaufstellung '!$I$166&gt;=Referenzwerte!C448,'Anlage Personalaufstellung '!$I$166&lt;=Referenzwerte!D448),1,0)</f>
        <v>#DIV/0!</v>
      </c>
      <c r="B448" s="160">
        <v>438</v>
      </c>
      <c r="C448" s="161">
        <v>78600</v>
      </c>
      <c r="D448" s="161">
        <v>78699</v>
      </c>
      <c r="E448" s="161">
        <f t="shared" si="14"/>
        <v>78649.5</v>
      </c>
      <c r="F448" s="162">
        <v>9.7770652586076007E-2</v>
      </c>
      <c r="H448" s="158">
        <f t="shared" si="15"/>
        <v>9.7770652586075119E-2</v>
      </c>
    </row>
    <row r="449" spans="1:8" x14ac:dyDescent="0.25">
      <c r="A449" t="e">
        <f>IF(AND('Anlage Personalaufstellung '!$I$166&gt;=Referenzwerte!C449,'Anlage Personalaufstellung '!$I$166&lt;=Referenzwerte!D449),1,0)</f>
        <v>#DIV/0!</v>
      </c>
      <c r="B449" s="160">
        <v>439</v>
      </c>
      <c r="C449" s="161">
        <v>78700</v>
      </c>
      <c r="D449" s="161">
        <v>78799</v>
      </c>
      <c r="E449" s="161">
        <f t="shared" si="14"/>
        <v>78749.5</v>
      </c>
      <c r="F449" s="162">
        <v>9.7894964441314902E-2</v>
      </c>
      <c r="H449" s="158">
        <f t="shared" si="15"/>
        <v>9.7894964441313972E-2</v>
      </c>
    </row>
    <row r="450" spans="1:8" x14ac:dyDescent="0.25">
      <c r="A450" t="e">
        <f>IF(AND('Anlage Personalaufstellung '!$I$166&gt;=Referenzwerte!C450,'Anlage Personalaufstellung '!$I$166&lt;=Referenzwerte!D450),1,0)</f>
        <v>#DIV/0!</v>
      </c>
      <c r="B450" s="160">
        <v>440</v>
      </c>
      <c r="C450" s="161">
        <v>78800</v>
      </c>
      <c r="D450" s="161">
        <v>78899</v>
      </c>
      <c r="E450" s="161">
        <f t="shared" si="14"/>
        <v>78849.5</v>
      </c>
      <c r="F450" s="162">
        <v>9.8019276296553701E-2</v>
      </c>
      <c r="H450" s="158">
        <f t="shared" si="15"/>
        <v>9.8019276296552812E-2</v>
      </c>
    </row>
    <row r="451" spans="1:8" x14ac:dyDescent="0.25">
      <c r="A451" t="e">
        <f>IF(AND('Anlage Personalaufstellung '!$I$166&gt;=Referenzwerte!C451,'Anlage Personalaufstellung '!$I$166&lt;=Referenzwerte!D451),1,0)</f>
        <v>#DIV/0!</v>
      </c>
      <c r="B451" s="160">
        <v>441</v>
      </c>
      <c r="C451" s="161">
        <v>78900</v>
      </c>
      <c r="D451" s="161">
        <v>78999</v>
      </c>
      <c r="E451" s="161">
        <f t="shared" si="14"/>
        <v>78949.5</v>
      </c>
      <c r="F451" s="162">
        <v>9.8143588151792596E-2</v>
      </c>
      <c r="H451" s="158">
        <f t="shared" si="15"/>
        <v>9.8143588151791653E-2</v>
      </c>
    </row>
    <row r="452" spans="1:8" x14ac:dyDescent="0.25">
      <c r="A452" t="e">
        <f>IF(AND('Anlage Personalaufstellung '!$I$166&gt;=Referenzwerte!C452,'Anlage Personalaufstellung '!$I$166&lt;=Referenzwerte!D452),1,0)</f>
        <v>#DIV/0!</v>
      </c>
      <c r="B452" s="160">
        <v>442</v>
      </c>
      <c r="C452" s="161">
        <v>79000</v>
      </c>
      <c r="D452" s="161">
        <v>79099</v>
      </c>
      <c r="E452" s="161">
        <f t="shared" si="14"/>
        <v>79049.5</v>
      </c>
      <c r="F452" s="162">
        <v>9.8267900007031395E-2</v>
      </c>
      <c r="H452" s="158">
        <f t="shared" si="15"/>
        <v>9.8267900007030506E-2</v>
      </c>
    </row>
    <row r="453" spans="1:8" x14ac:dyDescent="0.25">
      <c r="A453" t="e">
        <f>IF(AND('Anlage Personalaufstellung '!$I$166&gt;=Referenzwerte!C453,'Anlage Personalaufstellung '!$I$166&lt;=Referenzwerte!D453),1,0)</f>
        <v>#DIV/0!</v>
      </c>
      <c r="B453" s="160">
        <v>443</v>
      </c>
      <c r="C453" s="161">
        <v>79100</v>
      </c>
      <c r="D453" s="161">
        <v>79199</v>
      </c>
      <c r="E453" s="161">
        <f t="shared" si="14"/>
        <v>79149.5</v>
      </c>
      <c r="F453" s="162">
        <v>9.8392211862270304E-2</v>
      </c>
      <c r="H453" s="158">
        <f t="shared" si="15"/>
        <v>9.8392211862269346E-2</v>
      </c>
    </row>
    <row r="454" spans="1:8" x14ac:dyDescent="0.25">
      <c r="A454" t="e">
        <f>IF(AND('Anlage Personalaufstellung '!$I$166&gt;=Referenzwerte!C454,'Anlage Personalaufstellung '!$I$166&lt;=Referenzwerte!D454),1,0)</f>
        <v>#DIV/0!</v>
      </c>
      <c r="B454" s="160">
        <v>444</v>
      </c>
      <c r="C454" s="161">
        <v>79200</v>
      </c>
      <c r="D454" s="161">
        <v>79299</v>
      </c>
      <c r="E454" s="161">
        <f t="shared" si="14"/>
        <v>79249.5</v>
      </c>
      <c r="F454" s="162">
        <v>9.8516523717509102E-2</v>
      </c>
      <c r="H454" s="158">
        <f t="shared" si="15"/>
        <v>9.8516523717508186E-2</v>
      </c>
    </row>
    <row r="455" spans="1:8" x14ac:dyDescent="0.25">
      <c r="A455" t="e">
        <f>IF(AND('Anlage Personalaufstellung '!$I$166&gt;=Referenzwerte!C455,'Anlage Personalaufstellung '!$I$166&lt;=Referenzwerte!D455),1,0)</f>
        <v>#DIV/0!</v>
      </c>
      <c r="B455" s="160">
        <v>445</v>
      </c>
      <c r="C455" s="161">
        <v>79300</v>
      </c>
      <c r="D455" s="161">
        <v>79399</v>
      </c>
      <c r="E455" s="161">
        <f t="shared" ref="E455:E461" si="16">(C455+D455)/2</f>
        <v>79349.5</v>
      </c>
      <c r="F455" s="162">
        <v>9.8640835572747998E-2</v>
      </c>
      <c r="H455" s="158">
        <f t="shared" ref="H455:H461" si="17">H454/E454*E455</f>
        <v>9.864083557274704E-2</v>
      </c>
    </row>
    <row r="456" spans="1:8" x14ac:dyDescent="0.25">
      <c r="A456" t="e">
        <f>IF(AND('Anlage Personalaufstellung '!$I$166&gt;=Referenzwerte!C456,'Anlage Personalaufstellung '!$I$166&lt;=Referenzwerte!D456),1,0)</f>
        <v>#DIV/0!</v>
      </c>
      <c r="B456" s="160">
        <v>446</v>
      </c>
      <c r="C456" s="161">
        <v>79400</v>
      </c>
      <c r="D456" s="161">
        <v>79499</v>
      </c>
      <c r="E456" s="161">
        <f t="shared" si="16"/>
        <v>79449.5</v>
      </c>
      <c r="F456" s="162">
        <v>9.8765147427986796E-2</v>
      </c>
      <c r="H456" s="158">
        <f t="shared" si="17"/>
        <v>9.876514742798588E-2</v>
      </c>
    </row>
    <row r="457" spans="1:8" x14ac:dyDescent="0.25">
      <c r="A457" t="e">
        <f>IF(AND('Anlage Personalaufstellung '!$I$166&gt;=Referenzwerte!C457,'Anlage Personalaufstellung '!$I$166&lt;=Referenzwerte!D457),1,0)</f>
        <v>#DIV/0!</v>
      </c>
      <c r="B457" s="160">
        <v>447</v>
      </c>
      <c r="C457" s="161">
        <v>79500</v>
      </c>
      <c r="D457" s="161">
        <v>79599</v>
      </c>
      <c r="E457" s="161">
        <f t="shared" si="16"/>
        <v>79549.5</v>
      </c>
      <c r="F457" s="162">
        <v>9.8889459283225706E-2</v>
      </c>
      <c r="H457" s="158">
        <f t="shared" si="17"/>
        <v>9.888945928322472E-2</v>
      </c>
    </row>
    <row r="458" spans="1:8" x14ac:dyDescent="0.25">
      <c r="A458" t="e">
        <f>IF(AND('Anlage Personalaufstellung '!$I$166&gt;=Referenzwerte!C458,'Anlage Personalaufstellung '!$I$166&lt;=Referenzwerte!D458),1,0)</f>
        <v>#DIV/0!</v>
      </c>
      <c r="B458" s="160">
        <v>448</v>
      </c>
      <c r="C458" s="161">
        <v>79600</v>
      </c>
      <c r="D458" s="161">
        <v>79699</v>
      </c>
      <c r="E458" s="161">
        <f t="shared" si="16"/>
        <v>79649.5</v>
      </c>
      <c r="F458" s="162">
        <v>9.9013771138464601E-2</v>
      </c>
      <c r="H458" s="158">
        <f t="shared" si="17"/>
        <v>9.9013771138463574E-2</v>
      </c>
    </row>
    <row r="459" spans="1:8" x14ac:dyDescent="0.25">
      <c r="A459" t="e">
        <f>IF(AND('Anlage Personalaufstellung '!$I$166&gt;=Referenzwerte!C459,'Anlage Personalaufstellung '!$I$166&lt;=Referenzwerte!D459),1,0)</f>
        <v>#DIV/0!</v>
      </c>
      <c r="B459" s="160">
        <v>449</v>
      </c>
      <c r="C459" s="161">
        <v>79700</v>
      </c>
      <c r="D459" s="161">
        <v>79799</v>
      </c>
      <c r="E459" s="161">
        <f t="shared" si="16"/>
        <v>79749.5</v>
      </c>
      <c r="F459" s="162">
        <v>9.91380829937034E-2</v>
      </c>
      <c r="H459" s="158">
        <f t="shared" si="17"/>
        <v>9.9138082993702414E-2</v>
      </c>
    </row>
    <row r="460" spans="1:8" x14ac:dyDescent="0.25">
      <c r="A460" t="e">
        <f>IF(AND('Anlage Personalaufstellung '!$I$166&gt;=Referenzwerte!C460,'Anlage Personalaufstellung '!$I$166&lt;=Referenzwerte!D460),1,0)</f>
        <v>#DIV/0!</v>
      </c>
      <c r="B460" s="160">
        <v>450</v>
      </c>
      <c r="C460" s="161">
        <v>79800</v>
      </c>
      <c r="D460" s="161">
        <v>79899</v>
      </c>
      <c r="E460" s="161">
        <f t="shared" si="16"/>
        <v>79849.5</v>
      </c>
      <c r="F460" s="162">
        <v>9.9262394848942295E-2</v>
      </c>
      <c r="H460" s="158">
        <f t="shared" si="17"/>
        <v>9.9262394848941254E-2</v>
      </c>
    </row>
    <row r="461" spans="1:8" x14ac:dyDescent="0.25">
      <c r="A461" t="e">
        <f>IF('Anlage Personalaufstellung '!$I$166&gt;=Referenzwerte!C461,1,0)</f>
        <v>#DIV/0!</v>
      </c>
      <c r="B461" s="160">
        <v>451</v>
      </c>
      <c r="C461" s="161">
        <v>79900</v>
      </c>
      <c r="D461" s="161">
        <v>79999</v>
      </c>
      <c r="E461" s="161">
        <f t="shared" si="16"/>
        <v>79949.5</v>
      </c>
      <c r="F461" s="162">
        <v>9.9386706704181094E-2</v>
      </c>
      <c r="H461" s="158">
        <f t="shared" si="17"/>
        <v>9.9386706704180108E-2</v>
      </c>
    </row>
  </sheetData>
  <mergeCells count="3">
    <mergeCell ref="B6:B9"/>
    <mergeCell ref="C6:E8"/>
    <mergeCell ref="F6:F9"/>
  </mergeCells>
  <pageMargins left="0.7" right="0.7" top="0.78740157499999996" bottom="0.78740157499999996" header="0.3" footer="0.3"/>
  <customProperties>
    <customPr name="_pios_id" r:id="rId1"/>
  </customProperties>
</worksheet>
</file>

<file path=docMetadata/LabelInfo.xml><?xml version="1.0" encoding="utf-8"?>
<clbl:labelList xmlns:clbl="http://schemas.microsoft.com/office/2020/mipLabelMetadata">
  <clbl:label id="{06cf8c54-54a1-4819-beb5-5708a00ef054}" enabled="1" method="Privileged" siteId="{a8aed8d5-94e1-43fb-b528-f94449d3e321}"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Anlage Personalaufstellung </vt:lpstr>
      <vt:lpstr>Referenzwerte</vt:lpstr>
      <vt:lpstr>'Anlage Personalaufstellung '!Druckbereich</vt:lpstr>
    </vt:vector>
  </TitlesOfParts>
  <Company>AOK Sachsen-Anhalt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Diedrichs, Swen</dc:creator>
  <cp:lastModifiedBy>Diedrichs, Swen</cp:lastModifiedBy>
  <cp:lastPrinted>2022-03-08T08:41:01Z</cp:lastPrinted>
  <dcterms:created xsi:type="dcterms:W3CDTF">2022-03-02T05:46:41Z</dcterms:created>
  <dcterms:modified xsi:type="dcterms:W3CDTF">2025-11-03T12:22:37Z</dcterms:modified>
</cp:coreProperties>
</file>