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TS_EigeneDateien\GMS\Energiekosten-Rettungsschirm\2024\neues Formular\"/>
    </mc:Choice>
  </mc:AlternateContent>
  <workbookProtection workbookPassword="C338" lockStructure="1"/>
  <bookViews>
    <workbookView xWindow="0" yWindow="0" windowWidth="20265" windowHeight="7545" activeTab="1"/>
  </bookViews>
  <sheets>
    <sheet name="3.1 KorrBetr Jan-Dez 2023" sheetId="10" r:id="rId1"/>
    <sheet name="3.2 ErstgsBetr Jan-Apr 2024" sheetId="11" r:id="rId2"/>
    <sheet name="3.3 Übersicht Nachweise" sheetId="12" r:id="rId3"/>
    <sheet name="export" sheetId="13" state="hidden" r:id="rId4"/>
  </sheets>
  <definedNames>
    <definedName name="_xlnm.Print_Area" localSheetId="0">'3.1 KorrBetr Jan-Dez 2023'!$A$1:$O$68</definedName>
    <definedName name="_xlnm.Print_Area" localSheetId="1">'3.2 ErstgsBetr Jan-Apr 2024'!$A$1:$G$68</definedName>
    <definedName name="_xlnm.Print_Area" localSheetId="2">'3.3 Übersicht Nachweise'!$A$1:$J$46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1" l="1"/>
  <c r="C7" i="12"/>
  <c r="C8" i="12"/>
  <c r="C6" i="12"/>
  <c r="C8" i="11"/>
  <c r="C6" i="11"/>
  <c r="O29" i="10" l="1"/>
  <c r="G24" i="11"/>
  <c r="G23" i="11"/>
  <c r="G22" i="11"/>
  <c r="O31" i="10"/>
  <c r="O30" i="10"/>
  <c r="O24" i="10"/>
  <c r="O23" i="10"/>
  <c r="O22" i="10"/>
  <c r="G31" i="11"/>
  <c r="G30" i="11"/>
  <c r="G29" i="11"/>
  <c r="G35" i="11" s="1"/>
  <c r="G41" i="11" s="1"/>
  <c r="B75" i="13"/>
  <c r="B45" i="13"/>
  <c r="B56" i="13"/>
  <c r="B87" i="13"/>
  <c r="B55" i="13"/>
  <c r="B81" i="13"/>
  <c r="B59" i="13"/>
  <c r="B71" i="13"/>
  <c r="B43" i="13"/>
  <c r="B102" i="13"/>
  <c r="B39" i="13"/>
  <c r="B82" i="13"/>
  <c r="B18" i="13"/>
  <c r="B104" i="13"/>
  <c r="B51" i="13"/>
  <c r="B36" i="13"/>
  <c r="B47" i="13"/>
  <c r="B57" i="13"/>
  <c r="B83" i="13"/>
  <c r="B54" i="13"/>
  <c r="B24" i="13"/>
  <c r="B9" i="13"/>
  <c r="B52" i="13"/>
  <c r="B65" i="13"/>
  <c r="B2" i="13"/>
  <c r="B21" i="13"/>
  <c r="B53" i="13"/>
  <c r="B98" i="13"/>
  <c r="B17" i="13"/>
  <c r="B11" i="13"/>
  <c r="B27" i="13"/>
  <c r="B49" i="13"/>
  <c r="B4" i="13"/>
  <c r="B5" i="13"/>
  <c r="B78" i="13"/>
  <c r="B8" i="13"/>
  <c r="B16" i="13"/>
  <c r="B95" i="13"/>
  <c r="B32" i="13"/>
  <c r="B107" i="13"/>
  <c r="B100" i="13"/>
  <c r="B34" i="13"/>
  <c r="B90" i="13"/>
  <c r="B67" i="13"/>
  <c r="B44" i="13"/>
  <c r="B91" i="13"/>
  <c r="B84" i="13"/>
  <c r="B28" i="13"/>
  <c r="B19" i="13"/>
  <c r="B77" i="13"/>
  <c r="B73" i="13"/>
  <c r="B70" i="13"/>
  <c r="B46" i="13"/>
  <c r="B50" i="13"/>
  <c r="B61" i="13"/>
  <c r="B72" i="13"/>
  <c r="B88" i="13"/>
  <c r="B3" i="13"/>
  <c r="B13" i="13"/>
  <c r="B99" i="13"/>
  <c r="B23" i="13"/>
  <c r="B86" i="13"/>
  <c r="B62" i="13"/>
  <c r="B101" i="13"/>
  <c r="B6" i="13"/>
  <c r="B10" i="13"/>
  <c r="B60" i="13"/>
  <c r="B48" i="13"/>
  <c r="B80" i="13"/>
  <c r="B63" i="13"/>
  <c r="B12" i="13"/>
  <c r="B94" i="13"/>
  <c r="B64" i="13"/>
  <c r="B14" i="13"/>
  <c r="B103" i="13"/>
  <c r="B97" i="13"/>
  <c r="B76" i="13"/>
  <c r="B1" i="13"/>
  <c r="B106" i="13"/>
  <c r="B69" i="13"/>
  <c r="B85" i="13"/>
  <c r="B7" i="13"/>
  <c r="B58" i="13"/>
  <c r="B22" i="13"/>
  <c r="B15" i="13"/>
  <c r="B30" i="13"/>
  <c r="B96" i="13"/>
  <c r="B79" i="13"/>
  <c r="B20" i="13"/>
  <c r="B92" i="13"/>
  <c r="B74" i="13"/>
  <c r="B26" i="13"/>
  <c r="B105" i="13"/>
  <c r="B25" i="13"/>
  <c r="B89" i="13"/>
  <c r="B66" i="13"/>
  <c r="B93" i="13"/>
  <c r="B68" i="13"/>
  <c r="B41" i="13"/>
  <c r="O37" i="10" l="1"/>
  <c r="O43" i="10" s="1"/>
  <c r="O36" i="10"/>
  <c r="O42" i="10" s="1"/>
  <c r="O35" i="10"/>
  <c r="O41" i="10" s="1"/>
  <c r="G36" i="11"/>
  <c r="G37" i="11"/>
  <c r="G43" i="11" s="1"/>
  <c r="O32" i="10"/>
  <c r="G32" i="11"/>
  <c r="B31" i="13"/>
  <c r="B29" i="13"/>
  <c r="G42" i="11" l="1"/>
  <c r="O38" i="10"/>
  <c r="O44" i="10" s="1"/>
  <c r="O46" i="10" s="1"/>
  <c r="O48" i="10" s="1"/>
  <c r="G38" i="11"/>
  <c r="B35" i="13"/>
  <c r="B33" i="13"/>
  <c r="G44" i="11" l="1"/>
  <c r="O52" i="10"/>
  <c r="G48" i="11" s="1"/>
  <c r="B37" i="13"/>
  <c r="G46" i="11" l="1"/>
  <c r="B38" i="13"/>
  <c r="G50" i="11" l="1"/>
  <c r="B40" i="13"/>
</calcChain>
</file>

<file path=xl/sharedStrings.xml><?xml version="1.0" encoding="utf-8"?>
<sst xmlns="http://schemas.openxmlformats.org/spreadsheetml/2006/main" count="291" uniqueCount="172">
  <si>
    <t>Krankenhaus (Name, Anschrift):</t>
  </si>
  <si>
    <t>IK:</t>
  </si>
  <si>
    <t>Oktober</t>
  </si>
  <si>
    <t>November</t>
  </si>
  <si>
    <t>Dezember</t>
  </si>
  <si>
    <t>Summe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</si>
  <si>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</si>
  <si>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</si>
  <si>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</si>
  <si>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</si>
  <si>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</si>
  <si>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</si>
  <si>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</si>
  <si>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</si>
  <si>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</si>
  <si>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</si>
  <si>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</si>
  <si>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</si>
  <si>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3.4</t>
  </si>
  <si>
    <t>Ansprechpartner (Name, E-Mailadresse, Telefonr.):</t>
  </si>
  <si>
    <t xml:space="preserve">Anteil der Kosten von Einrichtungen des Krankenhauses, die nicht der akutstationären Versorgung dienen, insbesondere Kosten medizinischer Versorgungszentren, </t>
  </si>
  <si>
    <t>5.</t>
  </si>
  <si>
    <t>6.</t>
  </si>
  <si>
    <t xml:space="preserve">4. </t>
  </si>
  <si>
    <t>Ort, Datum</t>
  </si>
  <si>
    <t>zwölffacher Betrag Sp. 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</si>
  <si>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</si>
  <si>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</si>
  <si>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</si>
  <si>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</si>
  <si>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</si>
  <si>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</si>
  <si>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</si>
  <si>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</si>
  <si>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</si>
  <si>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7.</t>
  </si>
  <si>
    <t>8.</t>
  </si>
  <si>
    <t>vierfacher Betrag Sp. 2</t>
  </si>
  <si>
    <t>Zeitraum</t>
  </si>
  <si>
    <t>Gesamt-/Teilbetrag</t>
  </si>
  <si>
    <t>Energieform</t>
  </si>
  <si>
    <t>LfdNr</t>
  </si>
  <si>
    <t>Betrag in Euro</t>
  </si>
  <si>
    <t>Name des Energieversorgers</t>
  </si>
  <si>
    <t>März 2022</t>
  </si>
  <si>
    <t>xx.xx.202x</t>
  </si>
  <si>
    <t>4.1</t>
  </si>
  <si>
    <t>4.2</t>
  </si>
  <si>
    <t>4.3</t>
  </si>
  <si>
    <t>leitungsgebundenes Erdgas:</t>
  </si>
  <si>
    <t>leitungsgebundene Fernwärme:</t>
  </si>
  <si>
    <t>leitungsgebundener Strom:</t>
  </si>
  <si>
    <t>Unterschrift der Geschäftsführung</t>
  </si>
  <si>
    <t>von Vorsorge- oder Rehabilitationseinrichtungen oder stationärer Pflegeeinrichtungen, an den nachgewiesenen Bezugskosten*</t>
  </si>
  <si>
    <t>Differenzbetrag gesamt</t>
  </si>
  <si>
    <t>Differenzermittlung</t>
  </si>
  <si>
    <t>Abzug Veränderungswert</t>
  </si>
  <si>
    <t>leitungsgebundenes Erdgas</t>
  </si>
  <si>
    <t>leitungsgebundene Fernwärme</t>
  </si>
  <si>
    <t>leitungsgebundener Strom</t>
  </si>
  <si>
    <t>Abgrenzung nicht-aktustationäre Einrichtungen</t>
  </si>
  <si>
    <t>Krankenhausindividueller Erstattungsbetrag</t>
  </si>
  <si>
    <t>Bezugskosten gesamt</t>
  </si>
  <si>
    <t>2.4</t>
  </si>
  <si>
    <t>4.4</t>
  </si>
  <si>
    <t>*** Die Abschläge und Bezugskosten sind durch Vorlage der entsprechenden Abrechnungen ggü. der zuständige Landesbehörde oder der von ihr benannten Krankenkasse nachzuweisen.</t>
  </si>
  <si>
    <t>Bezug Anlage/ Wert</t>
  </si>
  <si>
    <t>nicht-akutstat. Versorgung enthalten (ja/nein)</t>
  </si>
  <si>
    <t>* Soweit in den nachgewiesenen Bezugskosten des Krankenhauses Einrichtungen enthalten sind, die nicht der akutstationären Versorgung dienen, insbesondere Kosten medizinischer Versorgungszentren, von Vorsorge- oder Rehabilitationseinrichtungen oder stationärer Pflegeeinrichtungen, sind die Bezugskosten um die rechnerisch auf diese Einrichtungen entfallenden Anteile zu verringern.</t>
  </si>
  <si>
    <t>Gezahlte Abschläge** des Krankenhauses***</t>
  </si>
  <si>
    <t>Bezugskosten des Krankenhauses***</t>
  </si>
  <si>
    <t>Übersicht der Nachweise</t>
  </si>
  <si>
    <t>* Vom Krankenhaus zu vergebendes eindeutiges Kennzeichen zum Bezug auf das jeweilige Nachweisdokument</t>
  </si>
  <si>
    <t>Beleg ID*</t>
  </si>
  <si>
    <t>Ist-Bezugskosten**** des Krankenhauses***</t>
  </si>
  <si>
    <t>Krankenhausindividueller Erstattungsbetrag nach Korrektur</t>
  </si>
  <si>
    <t>Krankenhausindividueller Erstattungsbetrag vor Korrektur</t>
  </si>
  <si>
    <t>Veränderungswert gemäß § 9 Absatz 1b des Krankenhausentgeltgesetzes (KHEntgG) für das Jahr 2023</t>
  </si>
  <si>
    <t>Anlage 3.1</t>
  </si>
  <si>
    <t>Ermittlung Korrekturbetrag gemäß § 26f Absatz 6 Satz 1 Nummer 3 Krankenhausfinanzierungsgesetz (KHG)</t>
  </si>
  <si>
    <t>Werte unverändert aus Anlage 2.2 zu übernehmen</t>
  </si>
  <si>
    <t>**** Tatsächliche Verbrauchsabrechnung bezogen auf die Monate Januar bis Dezember 2023</t>
  </si>
  <si>
    <t>Ermittlung krankenhausindividueller Erstattungsbetrag gemäß § 26f Absatz 6 Krankenhausfinanzierungsgesetz (KHG)</t>
  </si>
  <si>
    <t>Anlage 3.2</t>
  </si>
  <si>
    <t>Anlage 3.3</t>
  </si>
  <si>
    <t>für Anlage 3.1 und 3.2</t>
  </si>
  <si>
    <t>Veränderungswert gemäß § 9 Absatz 1b des Krankenhausentgeltgesetzes (KHEntgG) für das Jahr 2024</t>
  </si>
  <si>
    <t>Korrekturbetrag Januar - Dezember 2023****</t>
  </si>
  <si>
    <t>**** Gemäß Ermittlung in Anlage 3.1</t>
  </si>
  <si>
    <t>***** Der Nachweis umfasst die erfolgte Beratung und die konkreten Maßnahmen
 zur Umsetzung der Empfehlungen der Energieberatung.</t>
  </si>
  <si>
    <t>Datum der Übermittlung des Nachweises nach
§ 26f Absatz 8 Satz 1 KHG an die für die Krankenhausplanung zuständigen Landesbehörde oder die von ihr benannte Krankenkasse*****</t>
  </si>
  <si>
    <t>Korrekturbetrag Januar - Dezember 2023</t>
  </si>
  <si>
    <t>** Werden die Kosten nicht über Abschläge abgerechnet, sondern monatlich nach tatsächlichem Verbrauch, sind diese Werte anzusetzen; § 26f Absatz 5 Satz 1 Nummer 3 und Absatz 6 Satz 1 Nummer 3 KHG beiben davon unberührt.</t>
  </si>
  <si>
    <t>für den Zeitraum Januar bis Dezember 2023</t>
  </si>
  <si>
    <t>für den Zeitraum Januar bis April 2024</t>
  </si>
  <si>
    <t>Verbrauch in kWh**</t>
  </si>
  <si>
    <t>** Ist nur auszufüllen insofern die Ermittlung nach § 2 Absatz 5 der Vereinbarung angewendet wird.</t>
  </si>
  <si>
    <t>Differenzbetrag akutstationäre Versorgung *****</t>
  </si>
  <si>
    <t>***** Ein ermittelter Betrag kleiner Null ist durch den Wert Null zu erstetzen.</t>
  </si>
  <si>
    <t xml:space="preserve">** Werden die Kosten über den tatsächlichen Verbrauch abgerechnet, können die Werte für den März 2022 bei der Ermittlung für den Meldezeitraum Januar bis Dezember 2023 nach den Vorgaben in § 2 Absatz 5 ermittelt werden. </t>
  </si>
  <si>
    <t>§ 26f Absatz 5 Satz 1 Nummer 3 und Absatz 6 Satz 1 Nummer 3 KHG beiben davon unberührt.</t>
  </si>
  <si>
    <t>****** Ein ermittelter Betrag kleiner Null ist durch den Wert Null zu erstetzen.</t>
  </si>
  <si>
    <t>Differenzbetrag akutstationäre Versorgung ******</t>
  </si>
  <si>
    <t>Version 1.1 vom 31.03.2023</t>
  </si>
  <si>
    <t>Veränderungswert</t>
  </si>
  <si>
    <t>Kostenanteil leitungsgebundenes Erdgas:</t>
  </si>
  <si>
    <t>Kostenanteil leitungsgebundene Fernwärme:</t>
  </si>
  <si>
    <t>Kostenanteil leitungsgebundener Strom:</t>
  </si>
  <si>
    <t xml:space="preserve">März Erdgas </t>
  </si>
  <si>
    <t>März Fernwärme</t>
  </si>
  <si>
    <t>März Strom</t>
  </si>
  <si>
    <t xml:space="preserve">Zwölffacher Betrag März Erdgas </t>
  </si>
  <si>
    <t xml:space="preserve">Zwölffacher Betrag März Fernwärme </t>
  </si>
  <si>
    <t>Zwölffacher Betrag März Strom</t>
  </si>
  <si>
    <t xml:space="preserve">Jan Erdgas </t>
  </si>
  <si>
    <t xml:space="preserve">Feb Erdgas </t>
  </si>
  <si>
    <t xml:space="preserve">Mrz Erdgas </t>
  </si>
  <si>
    <t>Apr Erdgas</t>
  </si>
  <si>
    <t>Mai Erdgas</t>
  </si>
  <si>
    <t>Jun Erdgas</t>
  </si>
  <si>
    <t>Jul Erdgas</t>
  </si>
  <si>
    <t>Aug Erdgas</t>
  </si>
  <si>
    <t>Sep Erdgas</t>
  </si>
  <si>
    <t>Okt Erdgas</t>
  </si>
  <si>
    <t>Nov Erdgas</t>
  </si>
  <si>
    <t>Dez Erdgas</t>
  </si>
  <si>
    <t xml:space="preserve">Summe Erdgas </t>
  </si>
  <si>
    <t>Jan Fernwärme</t>
  </si>
  <si>
    <t>Feb Fernwärme</t>
  </si>
  <si>
    <t>Mrz Fernwärme</t>
  </si>
  <si>
    <t>Apr Fernwärme</t>
  </si>
  <si>
    <t>Mai Fernwärme</t>
  </si>
  <si>
    <t>Jun Fernwärme</t>
  </si>
  <si>
    <t>Jul Fernwärme</t>
  </si>
  <si>
    <t>Aug Fernwärme</t>
  </si>
  <si>
    <t>Sep Fernwärme</t>
  </si>
  <si>
    <t>Okt Fernwärme</t>
  </si>
  <si>
    <t>Nov Fernwärme</t>
  </si>
  <si>
    <t>Dez Fernwärme</t>
  </si>
  <si>
    <t xml:space="preserve">Summe Fernwärme </t>
  </si>
  <si>
    <t>Jan Strom</t>
  </si>
  <si>
    <t>Feb Strom</t>
  </si>
  <si>
    <t>Mrz Strom</t>
  </si>
  <si>
    <t>Apr Strom</t>
  </si>
  <si>
    <t>Mai Strom</t>
  </si>
  <si>
    <t>Jun Strom</t>
  </si>
  <si>
    <t>Jul Strom</t>
  </si>
  <si>
    <t>Aug Strom</t>
  </si>
  <si>
    <t>Sep Strom</t>
  </si>
  <si>
    <t>Okt Strom</t>
  </si>
  <si>
    <t>Nov Strom</t>
  </si>
  <si>
    <t>Dez Strom</t>
  </si>
  <si>
    <t>Summe Strom</t>
  </si>
  <si>
    <t xml:space="preserve">Differenz Erdgas </t>
  </si>
  <si>
    <t>Differenz Fernwärme</t>
  </si>
  <si>
    <t>Differenz Strom</t>
  </si>
  <si>
    <t>Differenz Gesamt</t>
  </si>
  <si>
    <t>nicht-akut leitungsgebundenes Erdgas</t>
  </si>
  <si>
    <t>nicht-akut leitungsgebundene Fernwärme</t>
  </si>
  <si>
    <t>nicht-akut leitungsgebundener Strom</t>
  </si>
  <si>
    <t xml:space="preserve">Differenzbetrag akutstationäre Versorgung </t>
  </si>
  <si>
    <t>Korrekturbetrag Oktober - Dezember 2022****</t>
  </si>
  <si>
    <t>#####</t>
  </si>
  <si>
    <t>3.2 ErstgsBetr Jan-Apr 2024</t>
  </si>
  <si>
    <t>3.1 KorrBetr Jan-Dez 2023</t>
  </si>
  <si>
    <t>AOKN24_1</t>
  </si>
  <si>
    <t xml:space="preserve">Vierfacher Betrag März Erdgas </t>
  </si>
  <si>
    <t xml:space="preserve">Vierfacher Betrag März Fernwärme </t>
  </si>
  <si>
    <t>Vierfacher Betrag März Strom</t>
  </si>
  <si>
    <t>Datum der Übermittlung</t>
  </si>
  <si>
    <t>Krankenhausindividueller Erstattungsbetrag Korrektur</t>
  </si>
  <si>
    <t>Korrekturbetrag Jan - Dez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</si>
</sst>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3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4" fillId="2" borderId="1" xfId="1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2" fillId="0" borderId="0" xfId="0" quotePrefix="1" applyFont="1" applyAlignment="1">
      <alignment vertical="center"/>
    </xf>
    <xf numFmtId="17" fontId="2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8" borderId="0" xfId="0" applyFont="1" applyFill="1"/>
    <xf numFmtId="0" fontId="0" fillId="8" borderId="0" xfId="0" applyFill="1" applyAlignment="1">
      <alignment horizontal="left"/>
    </xf>
    <xf numFmtId="0" fontId="8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10" fontId="0" fillId="6" borderId="1" xfId="2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0" fontId="0" fillId="0" borderId="0" xfId="2" applyNumberFormat="1" applyFont="1" applyFill="1" applyBorder="1" applyAlignment="1" applyProtection="1">
      <alignment horizontal="center" vertical="center"/>
    </xf>
    <xf numFmtId="0" fontId="2" fillId="0" borderId="1" xfId="0" quotePrefix="1" applyFont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 wrapText="1"/>
    </xf>
    <xf numFmtId="0" fontId="2" fillId="4" borderId="1" xfId="0" quotePrefix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6" fontId="0" fillId="0" borderId="1" xfId="0" quotePrefix="1" applyNumberFormat="1" applyFont="1" applyBorder="1" applyAlignment="1" applyProtection="1">
      <alignment vertical="center"/>
    </xf>
    <xf numFmtId="164" fontId="7" fillId="6" borderId="1" xfId="0" applyNumberFormat="1" applyFont="1" applyFill="1" applyBorder="1" applyAlignment="1" applyProtection="1">
      <alignment horizontal="right" vertical="center"/>
    </xf>
    <xf numFmtId="164" fontId="0" fillId="0" borderId="0" xfId="0" applyNumberFormat="1" applyFont="1" applyFill="1" applyBorder="1" applyAlignment="1" applyProtection="1">
      <alignment vertical="center"/>
    </xf>
    <xf numFmtId="164" fontId="0" fillId="3" borderId="1" xfId="0" applyNumberFormat="1" applyFont="1" applyFill="1" applyBorder="1" applyAlignment="1" applyProtection="1">
      <alignment vertical="center"/>
    </xf>
    <xf numFmtId="0" fontId="0" fillId="0" borderId="1" xfId="0" quotePrefix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164" fontId="2" fillId="3" borderId="1" xfId="0" applyNumberFormat="1" applyFont="1" applyFill="1" applyBorder="1" applyAlignment="1" applyProtection="1">
      <alignment vertical="center"/>
    </xf>
    <xf numFmtId="0" fontId="0" fillId="0" borderId="0" xfId="0" quotePrefix="1" applyFont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7" borderId="1" xfId="0" quotePrefix="1" applyFont="1" applyFill="1" applyBorder="1" applyAlignment="1" applyProtection="1">
      <alignment vertical="center"/>
    </xf>
    <xf numFmtId="0" fontId="2" fillId="0" borderId="0" xfId="0" quotePrefix="1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64" fontId="10" fillId="6" borderId="1" xfId="0" applyNumberFormat="1" applyFont="1" applyFill="1" applyBorder="1" applyAlignment="1" applyProtection="1">
      <alignment horizontal="right" vertical="center"/>
      <protection locked="0"/>
    </xf>
    <xf numFmtId="10" fontId="0" fillId="6" borderId="1" xfId="2" applyNumberFormat="1" applyFont="1" applyFill="1" applyBorder="1" applyAlignment="1" applyProtection="1">
      <alignment horizontal="center" vertical="center"/>
      <protection locked="0"/>
    </xf>
    <xf numFmtId="164" fontId="7" fillId="6" borderId="1" xfId="0" applyNumberFormat="1" applyFont="1" applyFill="1" applyBorder="1" applyAlignment="1" applyProtection="1">
      <alignment horizontal="right" vertical="center"/>
      <protection locked="0"/>
    </xf>
    <xf numFmtId="164" fontId="0" fillId="5" borderId="1" xfId="0" applyNumberFormat="1" applyFont="1" applyFill="1" applyBorder="1" applyAlignment="1" applyProtection="1">
      <alignment vertical="center"/>
      <protection locked="0"/>
    </xf>
    <xf numFmtId="49" fontId="0" fillId="5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4" borderId="3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17" fontId="0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164" fontId="7" fillId="0" borderId="1" xfId="0" applyNumberFormat="1" applyFont="1" applyFill="1" applyBorder="1" applyAlignment="1" applyProtection="1">
      <alignment horizontal="right" vertical="center"/>
      <protection locked="0"/>
    </xf>
    <xf numFmtId="164" fontId="7" fillId="0" borderId="1" xfId="0" applyNumberFormat="1" applyFont="1" applyFill="1" applyBorder="1" applyAlignment="1" applyProtection="1">
      <alignment horizontal="left" vertical="center"/>
      <protection locked="0"/>
    </xf>
    <xf numFmtId="3" fontId="7" fillId="0" borderId="1" xfId="0" applyNumberFormat="1" applyFont="1" applyFill="1" applyBorder="1" applyAlignment="1" applyProtection="1">
      <alignment horizontal="right" vertical="center"/>
      <protection locked="0"/>
    </xf>
    <xf numFmtId="10" fontId="0" fillId="5" borderId="1" xfId="2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Prozent" xfId="2" builtinId="5"/>
    <cellStyle name="Standard" xfId="0" builtinId="0"/>
    <cellStyle name="Standard 2 2" xfId="1"/>
  </cellStyles>
  <dxfs count="0"/>
  <tableStyles count="0" defaultTableStyle="TableStyleMedium2" defaultPivotStyle="PivotStyleLight16"/>
  <colors>
    <mruColors>
      <color rgb="FFCCFFCC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showGridLines="0" zoomScale="90" zoomScaleNormal="90" workbookViewId="0">
      <selection activeCell="G7" sqref="G7"/>
    </sheetView>
  </sheetViews>
  <sheetFormatPr baseColWidth="10" defaultColWidth="11.5703125" defaultRowHeight="15" x14ac:dyDescent="0.25"/>
  <cols>
    <col min="1" max="1" width="4.85546875" style="12" customWidth="1"/>
    <col min="2" max="2" width="52.5703125" style="12" customWidth="1"/>
    <col min="3" max="3" width="19.85546875" style="12" customWidth="1"/>
    <col min="4" max="4" width="26.7109375" style="12" bestFit="1" customWidth="1"/>
    <col min="5" max="5" width="11.42578125" style="12" bestFit="1" customWidth="1"/>
    <col min="6" max="15" width="18.28515625" style="12" customWidth="1"/>
    <col min="16" max="16384" width="11.5703125" style="12"/>
  </cols>
  <sheetData>
    <row r="1" spans="1:6" ht="17.25" x14ac:dyDescent="0.25">
      <c r="A1" s="11" t="s">
        <v>78</v>
      </c>
      <c r="B1" s="11"/>
      <c r="C1" s="11"/>
      <c r="D1" s="11"/>
      <c r="E1" s="11"/>
      <c r="F1" s="11"/>
    </row>
    <row r="2" spans="1:6" ht="17.25" x14ac:dyDescent="0.25">
      <c r="A2" s="11" t="s">
        <v>79</v>
      </c>
      <c r="B2" s="11"/>
      <c r="C2" s="11"/>
      <c r="D2" s="11"/>
      <c r="E2" s="11"/>
      <c r="F2" s="11"/>
    </row>
    <row r="3" spans="1:6" ht="17.25" x14ac:dyDescent="0.25">
      <c r="A3" s="11" t="s">
        <v>93</v>
      </c>
      <c r="B3" s="11"/>
      <c r="C3" s="11"/>
      <c r="D3" s="11"/>
      <c r="E3" s="11"/>
      <c r="F3" s="11"/>
    </row>
    <row r="4" spans="1:6" ht="18.600000000000001" customHeight="1" x14ac:dyDescent="0.25">
      <c r="A4" s="13" t="s">
        <v>103</v>
      </c>
    </row>
    <row r="5" spans="1:6" ht="18.600000000000001" customHeight="1" x14ac:dyDescent="0.25"/>
    <row r="6" spans="1:6" ht="26.25" customHeight="1" x14ac:dyDescent="0.25">
      <c r="A6" s="68" t="s">
        <v>0</v>
      </c>
      <c r="B6" s="69"/>
      <c r="C6" s="70"/>
      <c r="D6" s="71"/>
    </row>
    <row r="7" spans="1:6" ht="26.25" customHeight="1" x14ac:dyDescent="0.25">
      <c r="A7" s="68" t="s">
        <v>19</v>
      </c>
      <c r="B7" s="69"/>
      <c r="C7" s="70"/>
      <c r="D7" s="71"/>
    </row>
    <row r="8" spans="1:6" ht="26.25" customHeight="1" x14ac:dyDescent="0.25">
      <c r="A8" s="68" t="s">
        <v>1</v>
      </c>
      <c r="B8" s="69"/>
      <c r="C8" s="70"/>
      <c r="D8" s="71"/>
    </row>
    <row r="9" spans="1:6" ht="15.6" customHeight="1" x14ac:dyDescent="0.25"/>
    <row r="10" spans="1:6" ht="15.6" customHeight="1" x14ac:dyDescent="0.25"/>
    <row r="11" spans="1:6" s="14" customFormat="1" ht="24" customHeight="1" x14ac:dyDescent="0.25">
      <c r="A11" s="14" t="s">
        <v>77</v>
      </c>
      <c r="E11" s="15">
        <v>4.3200000000000002E-2</v>
      </c>
    </row>
    <row r="12" spans="1:6" ht="15.6" customHeight="1" x14ac:dyDescent="0.25">
      <c r="B12" s="16"/>
    </row>
    <row r="13" spans="1:6" x14ac:dyDescent="0.25">
      <c r="A13" s="17" t="s">
        <v>20</v>
      </c>
      <c r="B13" s="16"/>
    </row>
    <row r="14" spans="1:6" x14ac:dyDescent="0.25">
      <c r="A14" s="17" t="s">
        <v>53</v>
      </c>
      <c r="B14" s="16"/>
    </row>
    <row r="15" spans="1:6" ht="16.899999999999999" customHeight="1" x14ac:dyDescent="0.25">
      <c r="B15" s="16"/>
      <c r="D15" s="18" t="s">
        <v>49</v>
      </c>
      <c r="E15" s="48">
        <v>0</v>
      </c>
    </row>
    <row r="16" spans="1:6" ht="16.899999999999999" customHeight="1" x14ac:dyDescent="0.25">
      <c r="A16" s="17"/>
      <c r="B16" s="16"/>
      <c r="D16" s="18" t="s">
        <v>50</v>
      </c>
      <c r="E16" s="48">
        <v>0</v>
      </c>
    </row>
    <row r="17" spans="1:15" ht="16.899999999999999" customHeight="1" x14ac:dyDescent="0.25">
      <c r="A17" s="17"/>
      <c r="B17" s="16"/>
      <c r="D17" s="18" t="s">
        <v>51</v>
      </c>
      <c r="E17" s="48">
        <v>0</v>
      </c>
    </row>
    <row r="18" spans="1:15" ht="15.6" customHeight="1" x14ac:dyDescent="0.25">
      <c r="A18" s="17"/>
      <c r="B18" s="16"/>
      <c r="E18" s="19"/>
    </row>
    <row r="19" spans="1:15" ht="15.6" customHeight="1" x14ac:dyDescent="0.25">
      <c r="B19" s="16"/>
    </row>
    <row r="20" spans="1:15" ht="30" customHeight="1" x14ac:dyDescent="0.25">
      <c r="A20" s="20" t="s">
        <v>6</v>
      </c>
      <c r="B20" s="21" t="s">
        <v>69</v>
      </c>
      <c r="C20" s="22" t="s">
        <v>44</v>
      </c>
      <c r="E20" s="23"/>
      <c r="O20" s="24" t="s">
        <v>25</v>
      </c>
    </row>
    <row r="21" spans="1:15" ht="13.15" customHeight="1" x14ac:dyDescent="0.25">
      <c r="B21" s="25">
        <v>1</v>
      </c>
      <c r="C21" s="25">
        <v>2</v>
      </c>
      <c r="E21" s="26"/>
      <c r="O21" s="25">
        <v>3</v>
      </c>
    </row>
    <row r="22" spans="1:15" ht="15.6" customHeight="1" x14ac:dyDescent="0.25">
      <c r="A22" s="27" t="s">
        <v>7</v>
      </c>
      <c r="B22" s="18" t="s">
        <v>57</v>
      </c>
      <c r="C22" s="49">
        <v>0</v>
      </c>
      <c r="E22" s="29"/>
      <c r="O22" s="30">
        <f>C22*12</f>
        <v>0</v>
      </c>
    </row>
    <row r="23" spans="1:15" ht="15.6" customHeight="1" x14ac:dyDescent="0.25">
      <c r="A23" s="31" t="s">
        <v>8</v>
      </c>
      <c r="B23" s="18" t="s">
        <v>58</v>
      </c>
      <c r="C23" s="49">
        <v>0</v>
      </c>
      <c r="E23" s="29"/>
      <c r="O23" s="30">
        <f t="shared" ref="O23:O24" si="0">C23*12</f>
        <v>0</v>
      </c>
    </row>
    <row r="24" spans="1:15" ht="15.6" customHeight="1" x14ac:dyDescent="0.25">
      <c r="A24" s="31" t="s">
        <v>9</v>
      </c>
      <c r="B24" s="18" t="s">
        <v>59</v>
      </c>
      <c r="C24" s="49">
        <v>0</v>
      </c>
      <c r="E24" s="29"/>
      <c r="O24" s="30">
        <f t="shared" si="0"/>
        <v>0</v>
      </c>
    </row>
    <row r="25" spans="1:15" ht="15.6" customHeight="1" x14ac:dyDescent="0.25">
      <c r="B25" s="32"/>
    </row>
    <row r="26" spans="1:15" ht="15.6" customHeight="1" x14ac:dyDescent="0.25">
      <c r="B26" s="32"/>
    </row>
    <row r="27" spans="1:15" ht="15.6" customHeight="1" x14ac:dyDescent="0.25">
      <c r="B27" s="32"/>
      <c r="C27" s="65">
        <v>2023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15" ht="27" customHeight="1" x14ac:dyDescent="0.25">
      <c r="A28" s="20" t="s">
        <v>10</v>
      </c>
      <c r="B28" s="33" t="s">
        <v>74</v>
      </c>
      <c r="C28" s="34" t="s">
        <v>26</v>
      </c>
      <c r="D28" s="34" t="s">
        <v>27</v>
      </c>
      <c r="E28" s="34" t="s">
        <v>28</v>
      </c>
      <c r="F28" s="34" t="s">
        <v>29</v>
      </c>
      <c r="G28" s="34" t="s">
        <v>30</v>
      </c>
      <c r="H28" s="34" t="s">
        <v>31</v>
      </c>
      <c r="I28" s="34" t="s">
        <v>32</v>
      </c>
      <c r="J28" s="34" t="s">
        <v>33</v>
      </c>
      <c r="K28" s="34" t="s">
        <v>34</v>
      </c>
      <c r="L28" s="34" t="s">
        <v>2</v>
      </c>
      <c r="M28" s="34" t="s">
        <v>3</v>
      </c>
      <c r="N28" s="34" t="s">
        <v>4</v>
      </c>
      <c r="O28" s="34" t="s">
        <v>5</v>
      </c>
    </row>
    <row r="29" spans="1:15" ht="15.6" customHeight="1" x14ac:dyDescent="0.25">
      <c r="A29" s="27" t="s">
        <v>11</v>
      </c>
      <c r="B29" s="18" t="s">
        <v>57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30">
        <f>SUM(C29:N29)</f>
        <v>0</v>
      </c>
    </row>
    <row r="30" spans="1:15" ht="15.6" customHeight="1" x14ac:dyDescent="0.25">
      <c r="A30" s="31" t="s">
        <v>12</v>
      </c>
      <c r="B30" s="18" t="s">
        <v>58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30">
        <f t="shared" ref="O30:O31" si="1">SUM(C30:N30)</f>
        <v>0</v>
      </c>
    </row>
    <row r="31" spans="1:15" ht="15.6" customHeight="1" x14ac:dyDescent="0.25">
      <c r="A31" s="31" t="s">
        <v>13</v>
      </c>
      <c r="B31" s="18" t="s">
        <v>59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30">
        <f t="shared" si="1"/>
        <v>0</v>
      </c>
    </row>
    <row r="32" spans="1:15" ht="15.6" customHeight="1" x14ac:dyDescent="0.25">
      <c r="A32" s="20" t="s">
        <v>63</v>
      </c>
      <c r="B32" s="35" t="s">
        <v>62</v>
      </c>
      <c r="L32" s="36"/>
      <c r="O32" s="37">
        <f>SUM(O29:O31)</f>
        <v>0</v>
      </c>
    </row>
    <row r="33" spans="1:15" ht="15.6" customHeight="1" x14ac:dyDescent="0.25">
      <c r="A33" s="38"/>
      <c r="B33" s="39"/>
      <c r="C33" s="32"/>
    </row>
    <row r="34" spans="1:15" ht="15.6" customHeight="1" x14ac:dyDescent="0.25">
      <c r="A34" s="20" t="s">
        <v>14</v>
      </c>
      <c r="B34" s="33" t="s">
        <v>55</v>
      </c>
      <c r="C34" s="40"/>
      <c r="D34" s="40"/>
      <c r="E34" s="40"/>
      <c r="F34" s="40"/>
    </row>
    <row r="35" spans="1:15" ht="15.6" customHeight="1" x14ac:dyDescent="0.25">
      <c r="A35" s="27" t="s">
        <v>15</v>
      </c>
      <c r="B35" s="18" t="s">
        <v>57</v>
      </c>
      <c r="O35" s="30">
        <f>O29-O22</f>
        <v>0</v>
      </c>
    </row>
    <row r="36" spans="1:15" ht="15.6" customHeight="1" x14ac:dyDescent="0.25">
      <c r="A36" s="31" t="s">
        <v>16</v>
      </c>
      <c r="B36" s="18" t="s">
        <v>58</v>
      </c>
      <c r="O36" s="30">
        <f>O30-O23</f>
        <v>0</v>
      </c>
    </row>
    <row r="37" spans="1:15" ht="15.6" customHeight="1" x14ac:dyDescent="0.25">
      <c r="A37" s="31" t="s">
        <v>17</v>
      </c>
      <c r="B37" s="18" t="s">
        <v>59</v>
      </c>
      <c r="O37" s="30">
        <f>O31-O24</f>
        <v>0</v>
      </c>
    </row>
    <row r="38" spans="1:15" x14ac:dyDescent="0.25">
      <c r="A38" s="20" t="s">
        <v>18</v>
      </c>
      <c r="B38" s="35" t="s">
        <v>54</v>
      </c>
      <c r="O38" s="37">
        <f>SUM(O35:O37)</f>
        <v>0</v>
      </c>
    </row>
    <row r="39" spans="1:15" ht="15.6" customHeight="1" x14ac:dyDescent="0.25">
      <c r="B39" s="32"/>
    </row>
    <row r="40" spans="1:15" ht="15.6" customHeight="1" x14ac:dyDescent="0.25">
      <c r="A40" s="20" t="s">
        <v>23</v>
      </c>
      <c r="B40" s="33" t="s">
        <v>60</v>
      </c>
    </row>
    <row r="41" spans="1:15" ht="15.6" customHeight="1" x14ac:dyDescent="0.25">
      <c r="A41" s="27" t="s">
        <v>46</v>
      </c>
      <c r="B41" s="18" t="s">
        <v>57</v>
      </c>
      <c r="O41" s="30">
        <f>O35*E15</f>
        <v>0</v>
      </c>
    </row>
    <row r="42" spans="1:15" ht="15.6" customHeight="1" x14ac:dyDescent="0.25">
      <c r="A42" s="31" t="s">
        <v>47</v>
      </c>
      <c r="B42" s="18" t="s">
        <v>58</v>
      </c>
      <c r="O42" s="30">
        <f>O36*E16</f>
        <v>0</v>
      </c>
    </row>
    <row r="43" spans="1:15" ht="15.6" customHeight="1" x14ac:dyDescent="0.25">
      <c r="A43" s="31" t="s">
        <v>48</v>
      </c>
      <c r="B43" s="18" t="s">
        <v>59</v>
      </c>
      <c r="O43" s="30">
        <f>O37*E17</f>
        <v>0</v>
      </c>
    </row>
    <row r="44" spans="1:15" x14ac:dyDescent="0.25">
      <c r="A44" s="20" t="s">
        <v>64</v>
      </c>
      <c r="B44" s="35" t="s">
        <v>97</v>
      </c>
      <c r="O44" s="37">
        <f>IF(O38-SUM(O41:O43)&lt;0,0,O38-SUM(O41:O43))</f>
        <v>0</v>
      </c>
    </row>
    <row r="45" spans="1:15" ht="15.6" customHeight="1" x14ac:dyDescent="0.25">
      <c r="B45" s="32"/>
    </row>
    <row r="46" spans="1:15" x14ac:dyDescent="0.25">
      <c r="A46" s="20" t="s">
        <v>21</v>
      </c>
      <c r="B46" s="33" t="s">
        <v>56</v>
      </c>
      <c r="O46" s="37">
        <f>O44*E11</f>
        <v>0</v>
      </c>
    </row>
    <row r="47" spans="1:15" ht="15.6" customHeight="1" x14ac:dyDescent="0.25">
      <c r="B47" s="32"/>
    </row>
    <row r="48" spans="1:15" ht="14.45" customHeight="1" x14ac:dyDescent="0.25">
      <c r="A48" s="20" t="s">
        <v>22</v>
      </c>
      <c r="B48" s="41" t="s">
        <v>75</v>
      </c>
      <c r="O48" s="37">
        <f>O44-O46</f>
        <v>0</v>
      </c>
    </row>
    <row r="49" spans="1:15" ht="15.6" customHeight="1" x14ac:dyDescent="0.25">
      <c r="B49" s="32"/>
    </row>
    <row r="50" spans="1:15" ht="30" x14ac:dyDescent="0.25">
      <c r="A50" s="42" t="s">
        <v>35</v>
      </c>
      <c r="B50" s="41" t="s">
        <v>76</v>
      </c>
      <c r="O50" s="47"/>
    </row>
    <row r="51" spans="1:15" ht="15.6" customHeight="1" x14ac:dyDescent="0.25">
      <c r="B51" s="32"/>
    </row>
    <row r="52" spans="1:15" ht="15.6" customHeight="1" x14ac:dyDescent="0.25">
      <c r="A52" s="20" t="s">
        <v>36</v>
      </c>
      <c r="B52" s="41" t="s">
        <v>91</v>
      </c>
      <c r="O52" s="37">
        <f>O48-O50</f>
        <v>0</v>
      </c>
    </row>
    <row r="53" spans="1:15" ht="15.6" customHeight="1" x14ac:dyDescent="0.25">
      <c r="A53" s="43"/>
    </row>
    <row r="54" spans="1:15" ht="15.6" customHeight="1" x14ac:dyDescent="0.25">
      <c r="A54" s="43"/>
    </row>
    <row r="55" spans="1:15" ht="14.45" customHeight="1" x14ac:dyDescent="0.25">
      <c r="A55" s="28"/>
      <c r="B55" s="44" t="s">
        <v>80</v>
      </c>
    </row>
    <row r="56" spans="1:15" ht="27.6" customHeight="1" x14ac:dyDescent="0.25">
      <c r="A56" s="64" t="s">
        <v>68</v>
      </c>
      <c r="B56" s="64"/>
      <c r="C56" s="64"/>
      <c r="D56" s="64"/>
      <c r="E56" s="64"/>
      <c r="F56" s="64"/>
      <c r="G56" s="64"/>
      <c r="H56" s="64"/>
    </row>
    <row r="57" spans="1:15" ht="14.45" customHeight="1" x14ac:dyDescent="0.25">
      <c r="A57" s="44" t="s">
        <v>99</v>
      </c>
    </row>
    <row r="58" spans="1:15" ht="14.45" customHeight="1" x14ac:dyDescent="0.25">
      <c r="A58" s="44" t="s">
        <v>100</v>
      </c>
    </row>
    <row r="59" spans="1:15" ht="14.45" customHeight="1" x14ac:dyDescent="0.25">
      <c r="A59" s="45" t="s">
        <v>65</v>
      </c>
    </row>
    <row r="60" spans="1:15" ht="14.45" customHeight="1" x14ac:dyDescent="0.25">
      <c r="A60" s="45" t="s">
        <v>81</v>
      </c>
    </row>
    <row r="61" spans="1:15" ht="14.45" customHeight="1" x14ac:dyDescent="0.25">
      <c r="A61" s="44" t="s">
        <v>98</v>
      </c>
    </row>
    <row r="62" spans="1:15" ht="14.45" customHeight="1" x14ac:dyDescent="0.25">
      <c r="A62" s="45"/>
    </row>
    <row r="64" spans="1:15" x14ac:dyDescent="0.25">
      <c r="A64" s="46"/>
      <c r="B64" s="46"/>
      <c r="C64" s="46"/>
      <c r="D64" s="46"/>
      <c r="E64" s="46"/>
      <c r="F64" s="46"/>
      <c r="G64" s="46"/>
      <c r="H64" s="46"/>
    </row>
    <row r="65" spans="1:8" x14ac:dyDescent="0.25">
      <c r="A65" s="12" t="s">
        <v>24</v>
      </c>
    </row>
    <row r="67" spans="1:8" x14ac:dyDescent="0.25">
      <c r="A67" s="46"/>
      <c r="B67" s="46"/>
      <c r="C67" s="46"/>
      <c r="D67" s="46"/>
      <c r="E67" s="46"/>
      <c r="F67" s="46"/>
      <c r="G67" s="46"/>
      <c r="H67" s="46"/>
    </row>
    <row r="68" spans="1:8" x14ac:dyDescent="0.25">
      <c r="A68" s="12" t="s">
        <v>52</v>
      </c>
    </row>
  </sheetData>
  <sheetProtection password="C338" sheet="1" objects="1" scenarios="1"/>
  <mergeCells count="8">
    <mergeCell ref="A56:H56"/>
    <mergeCell ref="C27:O27"/>
    <mergeCell ref="A6:B6"/>
    <mergeCell ref="C6:D6"/>
    <mergeCell ref="A7:B7"/>
    <mergeCell ref="C7:D7"/>
    <mergeCell ref="A8:B8"/>
    <mergeCell ref="C8:D8"/>
  </mergeCells>
  <pageMargins left="0.70866141732283472" right="0.70866141732283472" top="0.78740157480314965" bottom="0.78740157480314965" header="0.31496062992125984" footer="0.31496062992125984"/>
  <pageSetup paperSize="9" scale="50" orientation="portrait" r:id="rId1"/>
  <headerFooter>
    <oddHeader>&amp;CAnlage 3.1&amp;RSeite &amp;P von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="90" zoomScaleNormal="90" workbookViewId="0">
      <selection activeCell="D40" sqref="D40"/>
    </sheetView>
  </sheetViews>
  <sheetFormatPr baseColWidth="10" defaultColWidth="11.5703125" defaultRowHeight="15" x14ac:dyDescent="0.25"/>
  <cols>
    <col min="1" max="1" width="4.85546875" style="12" customWidth="1"/>
    <col min="2" max="2" width="46.42578125" style="12" customWidth="1"/>
    <col min="3" max="3" width="21.85546875" style="12" customWidth="1"/>
    <col min="4" max="4" width="30.28515625" style="12" customWidth="1"/>
    <col min="5" max="7" width="18.28515625" style="12" customWidth="1"/>
    <col min="8" max="16384" width="11.5703125" style="12"/>
  </cols>
  <sheetData>
    <row r="1" spans="1:5" ht="17.25" x14ac:dyDescent="0.25">
      <c r="A1" s="11" t="s">
        <v>83</v>
      </c>
    </row>
    <row r="2" spans="1:5" ht="17.25" x14ac:dyDescent="0.25">
      <c r="A2" s="11" t="s">
        <v>82</v>
      </c>
    </row>
    <row r="3" spans="1:5" ht="17.25" x14ac:dyDescent="0.25">
      <c r="A3" s="11" t="s">
        <v>94</v>
      </c>
    </row>
    <row r="4" spans="1:5" ht="18.600000000000001" customHeight="1" x14ac:dyDescent="0.25">
      <c r="A4" s="13" t="s">
        <v>103</v>
      </c>
    </row>
    <row r="5" spans="1:5" ht="18.600000000000001" customHeight="1" x14ac:dyDescent="0.25"/>
    <row r="6" spans="1:5" ht="26.25" customHeight="1" x14ac:dyDescent="0.25">
      <c r="A6" s="68" t="s">
        <v>0</v>
      </c>
      <c r="B6" s="69"/>
      <c r="C6" s="70">
        <f>'3.1 KorrBetr Jan-Dez 2023'!C6:D6</f>
        <v>0</v>
      </c>
      <c r="D6" s="71"/>
    </row>
    <row r="7" spans="1:5" ht="26.25" customHeight="1" x14ac:dyDescent="0.25">
      <c r="A7" s="68" t="s">
        <v>19</v>
      </c>
      <c r="B7" s="69"/>
      <c r="C7" s="70">
        <f>'3.1 KorrBetr Jan-Dez 2023'!C7:D7</f>
        <v>0</v>
      </c>
      <c r="D7" s="71"/>
    </row>
    <row r="8" spans="1:5" ht="26.25" customHeight="1" x14ac:dyDescent="0.25">
      <c r="A8" s="68" t="s">
        <v>1</v>
      </c>
      <c r="B8" s="69"/>
      <c r="C8" s="70">
        <f>'3.1 KorrBetr Jan-Dez 2023'!C8:D8</f>
        <v>0</v>
      </c>
      <c r="D8" s="71"/>
    </row>
    <row r="9" spans="1:5" ht="15.6" customHeight="1" x14ac:dyDescent="0.25"/>
    <row r="10" spans="1:5" ht="15.6" customHeight="1" x14ac:dyDescent="0.25"/>
    <row r="11" spans="1:5" s="14" customFormat="1" ht="24" customHeight="1" x14ac:dyDescent="0.25">
      <c r="A11" s="14" t="s">
        <v>86</v>
      </c>
      <c r="E11" s="63">
        <v>5.1299999999999998E-2</v>
      </c>
    </row>
    <row r="12" spans="1:5" ht="15.6" customHeight="1" x14ac:dyDescent="0.25">
      <c r="B12" s="16"/>
    </row>
    <row r="13" spans="1:5" x14ac:dyDescent="0.25">
      <c r="A13" s="17" t="s">
        <v>20</v>
      </c>
      <c r="B13" s="16"/>
    </row>
    <row r="14" spans="1:5" x14ac:dyDescent="0.25">
      <c r="A14" s="17" t="s">
        <v>53</v>
      </c>
      <c r="B14" s="16"/>
    </row>
    <row r="15" spans="1:5" ht="18" customHeight="1" x14ac:dyDescent="0.25">
      <c r="B15" s="16"/>
      <c r="D15" s="18" t="s">
        <v>49</v>
      </c>
      <c r="E15" s="48">
        <v>0</v>
      </c>
    </row>
    <row r="16" spans="1:5" ht="18" customHeight="1" x14ac:dyDescent="0.25">
      <c r="A16" s="17"/>
      <c r="B16" s="16"/>
      <c r="D16" s="18" t="s">
        <v>50</v>
      </c>
      <c r="E16" s="48">
        <v>0</v>
      </c>
    </row>
    <row r="17" spans="1:7" ht="18" customHeight="1" x14ac:dyDescent="0.25">
      <c r="A17" s="17"/>
      <c r="B17" s="16"/>
      <c r="D17" s="18" t="s">
        <v>51</v>
      </c>
      <c r="E17" s="48">
        <v>0</v>
      </c>
    </row>
    <row r="18" spans="1:7" ht="15.6" customHeight="1" x14ac:dyDescent="0.25">
      <c r="A18" s="17"/>
      <c r="B18" s="16"/>
      <c r="E18" s="19"/>
    </row>
    <row r="19" spans="1:7" ht="15.6" customHeight="1" x14ac:dyDescent="0.25">
      <c r="B19" s="16"/>
    </row>
    <row r="20" spans="1:7" ht="30" customHeight="1" x14ac:dyDescent="0.25">
      <c r="A20" s="20" t="s">
        <v>6</v>
      </c>
      <c r="B20" s="21" t="s">
        <v>69</v>
      </c>
      <c r="C20" s="22" t="s">
        <v>44</v>
      </c>
      <c r="E20" s="23"/>
      <c r="G20" s="24" t="s">
        <v>37</v>
      </c>
    </row>
    <row r="21" spans="1:7" ht="13.15" customHeight="1" x14ac:dyDescent="0.25">
      <c r="B21" s="25">
        <v>1</v>
      </c>
      <c r="C21" s="25">
        <v>2</v>
      </c>
      <c r="E21" s="26"/>
      <c r="G21" s="25">
        <v>3</v>
      </c>
    </row>
    <row r="22" spans="1:7" ht="15.6" customHeight="1" x14ac:dyDescent="0.25">
      <c r="A22" s="27" t="s">
        <v>7</v>
      </c>
      <c r="B22" s="18" t="s">
        <v>57</v>
      </c>
      <c r="C22" s="49">
        <v>0</v>
      </c>
      <c r="E22" s="29"/>
      <c r="G22" s="30">
        <f>C22*4</f>
        <v>0</v>
      </c>
    </row>
    <row r="23" spans="1:7" ht="15.6" customHeight="1" x14ac:dyDescent="0.25">
      <c r="A23" s="31" t="s">
        <v>8</v>
      </c>
      <c r="B23" s="18" t="s">
        <v>58</v>
      </c>
      <c r="C23" s="49">
        <v>0</v>
      </c>
      <c r="E23" s="29"/>
      <c r="G23" s="30">
        <f>C23*4</f>
        <v>0</v>
      </c>
    </row>
    <row r="24" spans="1:7" ht="15.6" customHeight="1" x14ac:dyDescent="0.25">
      <c r="A24" s="31" t="s">
        <v>9</v>
      </c>
      <c r="B24" s="18" t="s">
        <v>59</v>
      </c>
      <c r="C24" s="49">
        <v>0</v>
      </c>
      <c r="E24" s="29"/>
      <c r="G24" s="30">
        <f>C24*4</f>
        <v>0</v>
      </c>
    </row>
    <row r="25" spans="1:7" ht="15.6" customHeight="1" x14ac:dyDescent="0.25">
      <c r="B25" s="32"/>
    </row>
    <row r="26" spans="1:7" ht="15.6" customHeight="1" x14ac:dyDescent="0.25">
      <c r="B26" s="32"/>
    </row>
    <row r="27" spans="1:7" ht="15.6" customHeight="1" x14ac:dyDescent="0.25">
      <c r="B27" s="32"/>
      <c r="C27" s="65">
        <v>2024</v>
      </c>
      <c r="D27" s="66"/>
      <c r="E27" s="66"/>
      <c r="F27" s="66"/>
      <c r="G27" s="67"/>
    </row>
    <row r="28" spans="1:7" ht="27" customHeight="1" x14ac:dyDescent="0.25">
      <c r="A28" s="20" t="s">
        <v>10</v>
      </c>
      <c r="B28" s="33" t="s">
        <v>70</v>
      </c>
      <c r="C28" s="34" t="s">
        <v>26</v>
      </c>
      <c r="D28" s="34" t="s">
        <v>27</v>
      </c>
      <c r="E28" s="34" t="s">
        <v>28</v>
      </c>
      <c r="F28" s="34" t="s">
        <v>29</v>
      </c>
      <c r="G28" s="34" t="s">
        <v>5</v>
      </c>
    </row>
    <row r="29" spans="1:7" ht="15.6" customHeight="1" x14ac:dyDescent="0.25">
      <c r="A29" s="27" t="s">
        <v>11</v>
      </c>
      <c r="B29" s="18" t="s">
        <v>57</v>
      </c>
      <c r="C29" s="50">
        <v>0</v>
      </c>
      <c r="D29" s="50">
        <v>0</v>
      </c>
      <c r="E29" s="50">
        <v>0</v>
      </c>
      <c r="F29" s="50">
        <v>0</v>
      </c>
      <c r="G29" s="30">
        <f>SUM(C29:F29)</f>
        <v>0</v>
      </c>
    </row>
    <row r="30" spans="1:7" ht="15.6" customHeight="1" x14ac:dyDescent="0.25">
      <c r="A30" s="31" t="s">
        <v>12</v>
      </c>
      <c r="B30" s="18" t="s">
        <v>58</v>
      </c>
      <c r="C30" s="50">
        <v>0</v>
      </c>
      <c r="D30" s="50">
        <v>0</v>
      </c>
      <c r="E30" s="50">
        <v>0</v>
      </c>
      <c r="F30" s="50">
        <v>0</v>
      </c>
      <c r="G30" s="30">
        <f>SUM(C30:F30)</f>
        <v>0</v>
      </c>
    </row>
    <row r="31" spans="1:7" ht="15.6" customHeight="1" x14ac:dyDescent="0.25">
      <c r="A31" s="31" t="s">
        <v>13</v>
      </c>
      <c r="B31" s="18" t="s">
        <v>59</v>
      </c>
      <c r="C31" s="50">
        <v>0</v>
      </c>
      <c r="D31" s="50">
        <v>0</v>
      </c>
      <c r="E31" s="50">
        <v>0</v>
      </c>
      <c r="F31" s="50">
        <v>0</v>
      </c>
      <c r="G31" s="30">
        <f>SUM(C31:F31)</f>
        <v>0</v>
      </c>
    </row>
    <row r="32" spans="1:7" ht="15.6" customHeight="1" x14ac:dyDescent="0.25">
      <c r="A32" s="20" t="s">
        <v>63</v>
      </c>
      <c r="B32" s="35" t="s">
        <v>62</v>
      </c>
      <c r="G32" s="37">
        <f>SUM(G29:G31)</f>
        <v>0</v>
      </c>
    </row>
    <row r="33" spans="1:7" ht="15.6" customHeight="1" x14ac:dyDescent="0.25">
      <c r="A33" s="38"/>
      <c r="B33" s="39"/>
      <c r="C33" s="32"/>
    </row>
    <row r="34" spans="1:7" ht="15.6" customHeight="1" x14ac:dyDescent="0.25">
      <c r="A34" s="20" t="s">
        <v>14</v>
      </c>
      <c r="B34" s="33" t="s">
        <v>55</v>
      </c>
      <c r="C34" s="40"/>
      <c r="D34" s="40"/>
      <c r="E34" s="40"/>
      <c r="F34" s="40"/>
    </row>
    <row r="35" spans="1:7" ht="15.6" customHeight="1" x14ac:dyDescent="0.25">
      <c r="A35" s="27" t="s">
        <v>15</v>
      </c>
      <c r="B35" s="18" t="s">
        <v>57</v>
      </c>
      <c r="G35" s="30">
        <f>G29-G22</f>
        <v>0</v>
      </c>
    </row>
    <row r="36" spans="1:7" ht="15.6" customHeight="1" x14ac:dyDescent="0.25">
      <c r="A36" s="31" t="s">
        <v>16</v>
      </c>
      <c r="B36" s="18" t="s">
        <v>58</v>
      </c>
      <c r="G36" s="30">
        <f>G30-G23</f>
        <v>0</v>
      </c>
    </row>
    <row r="37" spans="1:7" ht="15.6" customHeight="1" x14ac:dyDescent="0.25">
      <c r="A37" s="31" t="s">
        <v>17</v>
      </c>
      <c r="B37" s="18" t="s">
        <v>59</v>
      </c>
      <c r="G37" s="30">
        <f>G31-G24</f>
        <v>0</v>
      </c>
    </row>
    <row r="38" spans="1:7" x14ac:dyDescent="0.25">
      <c r="A38" s="20" t="s">
        <v>18</v>
      </c>
      <c r="B38" s="35" t="s">
        <v>54</v>
      </c>
      <c r="G38" s="37">
        <f>SUM(G35:G37)</f>
        <v>0</v>
      </c>
    </row>
    <row r="39" spans="1:7" ht="15.6" customHeight="1" x14ac:dyDescent="0.25">
      <c r="B39" s="32"/>
    </row>
    <row r="40" spans="1:7" ht="15.6" customHeight="1" x14ac:dyDescent="0.25">
      <c r="A40" s="20" t="s">
        <v>23</v>
      </c>
      <c r="B40" s="33" t="s">
        <v>60</v>
      </c>
    </row>
    <row r="41" spans="1:7" ht="15.6" customHeight="1" x14ac:dyDescent="0.25">
      <c r="A41" s="27" t="s">
        <v>46</v>
      </c>
      <c r="B41" s="18" t="s">
        <v>57</v>
      </c>
      <c r="G41" s="30">
        <f>G35*E15</f>
        <v>0</v>
      </c>
    </row>
    <row r="42" spans="1:7" ht="15.6" customHeight="1" x14ac:dyDescent="0.25">
      <c r="A42" s="31" t="s">
        <v>47</v>
      </c>
      <c r="B42" s="18" t="s">
        <v>58</v>
      </c>
      <c r="G42" s="30">
        <f>G36*E16</f>
        <v>0</v>
      </c>
    </row>
    <row r="43" spans="1:7" ht="15.6" customHeight="1" x14ac:dyDescent="0.25">
      <c r="A43" s="31" t="s">
        <v>48</v>
      </c>
      <c r="B43" s="18" t="s">
        <v>59</v>
      </c>
      <c r="G43" s="30">
        <f>G37*E17</f>
        <v>0</v>
      </c>
    </row>
    <row r="44" spans="1:7" x14ac:dyDescent="0.25">
      <c r="A44" s="20" t="s">
        <v>64</v>
      </c>
      <c r="B44" s="35" t="s">
        <v>102</v>
      </c>
      <c r="G44" s="37">
        <f>IF(G38-SUM(G41:G43)&lt;0,0,G38-SUM(G41:G43))</f>
        <v>0</v>
      </c>
    </row>
    <row r="45" spans="1:7" ht="15.6" customHeight="1" x14ac:dyDescent="0.25">
      <c r="B45" s="32"/>
    </row>
    <row r="46" spans="1:7" x14ac:dyDescent="0.25">
      <c r="A46" s="20" t="s">
        <v>21</v>
      </c>
      <c r="B46" s="33" t="s">
        <v>56</v>
      </c>
      <c r="G46" s="37">
        <f>G44*E11</f>
        <v>0</v>
      </c>
    </row>
    <row r="47" spans="1:7" ht="15.6" customHeight="1" x14ac:dyDescent="0.25">
      <c r="B47" s="32"/>
    </row>
    <row r="48" spans="1:7" x14ac:dyDescent="0.25">
      <c r="A48" s="20" t="s">
        <v>22</v>
      </c>
      <c r="B48" s="41" t="s">
        <v>87</v>
      </c>
      <c r="G48" s="37">
        <f>'3.1 KorrBetr Jan-Dez 2023'!O52</f>
        <v>0</v>
      </c>
    </row>
    <row r="49" spans="1:7" ht="15.6" customHeight="1" x14ac:dyDescent="0.25">
      <c r="B49" s="32"/>
    </row>
    <row r="50" spans="1:7" x14ac:dyDescent="0.25">
      <c r="A50" s="20" t="s">
        <v>35</v>
      </c>
      <c r="B50" s="41" t="s">
        <v>61</v>
      </c>
      <c r="G50" s="37">
        <f>G44-G46+G48</f>
        <v>0</v>
      </c>
    </row>
    <row r="51" spans="1:7" ht="15.6" customHeight="1" x14ac:dyDescent="0.25">
      <c r="B51" s="32"/>
    </row>
    <row r="52" spans="1:7" ht="60" x14ac:dyDescent="0.25">
      <c r="A52" s="20" t="s">
        <v>36</v>
      </c>
      <c r="B52" s="41" t="s">
        <v>90</v>
      </c>
      <c r="C52" s="51" t="s">
        <v>45</v>
      </c>
    </row>
    <row r="53" spans="1:7" ht="15.6" customHeight="1" x14ac:dyDescent="0.25">
      <c r="B53" s="32"/>
    </row>
    <row r="55" spans="1:7" x14ac:dyDescent="0.25">
      <c r="A55" s="28"/>
      <c r="B55" s="44" t="s">
        <v>80</v>
      </c>
    </row>
    <row r="56" spans="1:7" ht="27.6" customHeight="1" x14ac:dyDescent="0.25">
      <c r="A56" s="64" t="s">
        <v>68</v>
      </c>
      <c r="B56" s="64"/>
      <c r="C56" s="64"/>
      <c r="D56" s="64"/>
      <c r="E56" s="64"/>
      <c r="F56" s="64"/>
    </row>
    <row r="57" spans="1:7" x14ac:dyDescent="0.25">
      <c r="A57" s="44" t="s">
        <v>92</v>
      </c>
    </row>
    <row r="58" spans="1:7" x14ac:dyDescent="0.25">
      <c r="A58" s="45" t="s">
        <v>65</v>
      </c>
    </row>
    <row r="59" spans="1:7" x14ac:dyDescent="0.25">
      <c r="A59" s="45" t="s">
        <v>88</v>
      </c>
    </row>
    <row r="60" spans="1:7" x14ac:dyDescent="0.25">
      <c r="A60" s="45" t="s">
        <v>89</v>
      </c>
    </row>
    <row r="61" spans="1:7" x14ac:dyDescent="0.25">
      <c r="A61" s="44" t="s">
        <v>101</v>
      </c>
    </row>
    <row r="62" spans="1:7" x14ac:dyDescent="0.25">
      <c r="A62" s="44"/>
    </row>
    <row r="64" spans="1:7" x14ac:dyDescent="0.25">
      <c r="A64" s="46"/>
      <c r="B64" s="46"/>
      <c r="C64" s="46"/>
      <c r="D64" s="46"/>
      <c r="E64" s="46"/>
      <c r="F64" s="46"/>
    </row>
    <row r="65" spans="1:6" x14ac:dyDescent="0.25">
      <c r="A65" s="12" t="s">
        <v>24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12" t="s">
        <v>52</v>
      </c>
    </row>
  </sheetData>
  <sheetProtection password="C338" sheet="1" objects="1" scenarios="1"/>
  <mergeCells count="8">
    <mergeCell ref="C27:G27"/>
    <mergeCell ref="A56:F56"/>
    <mergeCell ref="A6:B6"/>
    <mergeCell ref="C6:D6"/>
    <mergeCell ref="A7:B7"/>
    <mergeCell ref="C7:D7"/>
    <mergeCell ref="A8:B8"/>
    <mergeCell ref="C8:D8"/>
  </mergeCells>
  <pageMargins left="0.70866141732283472" right="0.70866141732283472" top="0.78740157480314965" bottom="0.78740157480314965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zoomScaleNormal="100" workbookViewId="0">
      <selection activeCell="E6" sqref="E6"/>
    </sheetView>
  </sheetViews>
  <sheetFormatPr baseColWidth="10" defaultRowHeight="15" x14ac:dyDescent="0.25"/>
  <cols>
    <col min="1" max="1" width="6.42578125" style="12" customWidth="1"/>
    <col min="2" max="2" width="42.28515625" style="12" customWidth="1"/>
    <col min="3" max="3" width="43.7109375" style="12" customWidth="1"/>
    <col min="4" max="5" width="18.28515625" style="12" customWidth="1"/>
    <col min="6" max="6" width="26" style="12" customWidth="1"/>
    <col min="7" max="8" width="18.5703125" style="12" customWidth="1"/>
    <col min="9" max="10" width="15.28515625" style="52" customWidth="1"/>
    <col min="11" max="16384" width="11.42578125" style="52"/>
  </cols>
  <sheetData>
    <row r="1" spans="1:10" ht="17.25" x14ac:dyDescent="0.25">
      <c r="A1" s="11" t="s">
        <v>84</v>
      </c>
    </row>
    <row r="2" spans="1:10" ht="17.25" x14ac:dyDescent="0.25">
      <c r="A2" s="11" t="s">
        <v>71</v>
      </c>
    </row>
    <row r="3" spans="1:10" ht="17.25" x14ac:dyDescent="0.25">
      <c r="A3" s="11" t="s">
        <v>85</v>
      </c>
    </row>
    <row r="4" spans="1:10" x14ac:dyDescent="0.25">
      <c r="A4" s="13" t="s">
        <v>103</v>
      </c>
    </row>
    <row r="6" spans="1:10" x14ac:dyDescent="0.25">
      <c r="A6" s="68" t="s">
        <v>0</v>
      </c>
      <c r="B6" s="69"/>
      <c r="C6" s="1">
        <f>'3.1 KorrBetr Jan-Dez 2023'!C6:D6</f>
        <v>0</v>
      </c>
    </row>
    <row r="7" spans="1:10" x14ac:dyDescent="0.25">
      <c r="A7" s="68" t="s">
        <v>19</v>
      </c>
      <c r="B7" s="69"/>
      <c r="C7" s="1">
        <f>'3.1 KorrBetr Jan-Dez 2023'!C7:D7</f>
        <v>0</v>
      </c>
    </row>
    <row r="8" spans="1:10" x14ac:dyDescent="0.25">
      <c r="A8" s="68" t="s">
        <v>1</v>
      </c>
      <c r="B8" s="69"/>
      <c r="C8" s="1">
        <f>'3.1 KorrBetr Jan-Dez 2023'!C8:D8</f>
        <v>0</v>
      </c>
    </row>
    <row r="10" spans="1:10" x14ac:dyDescent="0.25">
      <c r="B10" s="16"/>
    </row>
    <row r="11" spans="1:10" ht="30" x14ac:dyDescent="0.25">
      <c r="A11" s="33" t="s">
        <v>41</v>
      </c>
      <c r="B11" s="33" t="s">
        <v>40</v>
      </c>
      <c r="C11" s="53" t="s">
        <v>43</v>
      </c>
      <c r="D11" s="54" t="s">
        <v>38</v>
      </c>
      <c r="E11" s="54" t="s">
        <v>39</v>
      </c>
      <c r="F11" s="54" t="s">
        <v>67</v>
      </c>
      <c r="G11" s="54" t="s">
        <v>42</v>
      </c>
      <c r="H11" s="54" t="s">
        <v>73</v>
      </c>
      <c r="I11" s="54" t="s">
        <v>66</v>
      </c>
      <c r="J11" s="54" t="s">
        <v>95</v>
      </c>
    </row>
    <row r="12" spans="1:10" x14ac:dyDescent="0.25">
      <c r="A12" s="55">
        <v>1</v>
      </c>
      <c r="B12" s="55">
        <v>2</v>
      </c>
      <c r="C12" s="55">
        <v>3</v>
      </c>
      <c r="D12" s="55">
        <v>4</v>
      </c>
      <c r="E12" s="55">
        <v>5</v>
      </c>
      <c r="F12" s="55">
        <v>6</v>
      </c>
      <c r="G12" s="55">
        <v>7</v>
      </c>
      <c r="H12" s="55">
        <v>8</v>
      </c>
      <c r="I12" s="55">
        <v>9</v>
      </c>
      <c r="J12" s="55">
        <v>10</v>
      </c>
    </row>
    <row r="13" spans="1:10" x14ac:dyDescent="0.25">
      <c r="A13" s="31">
        <v>1</v>
      </c>
      <c r="B13" s="56"/>
      <c r="C13" s="57"/>
      <c r="D13" s="58"/>
      <c r="E13" s="59"/>
      <c r="F13" s="59"/>
      <c r="G13" s="60"/>
      <c r="H13" s="60"/>
      <c r="I13" s="61"/>
      <c r="J13" s="62"/>
    </row>
    <row r="14" spans="1:10" x14ac:dyDescent="0.25">
      <c r="A14" s="31">
        <v>2</v>
      </c>
      <c r="B14" s="56"/>
      <c r="C14" s="57"/>
      <c r="D14" s="58"/>
      <c r="E14" s="59"/>
      <c r="F14" s="59"/>
      <c r="G14" s="60"/>
      <c r="H14" s="60"/>
      <c r="I14" s="61"/>
      <c r="J14" s="62"/>
    </row>
    <row r="15" spans="1:10" ht="15.75" customHeight="1" x14ac:dyDescent="0.25">
      <c r="A15" s="31">
        <v>3</v>
      </c>
      <c r="B15" s="56"/>
      <c r="C15" s="57"/>
      <c r="D15" s="58"/>
      <c r="E15" s="59"/>
      <c r="F15" s="59"/>
      <c r="G15" s="60"/>
      <c r="H15" s="60"/>
      <c r="I15" s="61"/>
      <c r="J15" s="62"/>
    </row>
    <row r="16" spans="1:10" x14ac:dyDescent="0.25">
      <c r="A16" s="31">
        <v>4</v>
      </c>
      <c r="B16" s="56"/>
      <c r="C16" s="57"/>
      <c r="D16" s="58"/>
      <c r="E16" s="59"/>
      <c r="F16" s="59"/>
      <c r="G16" s="60"/>
      <c r="H16" s="60"/>
      <c r="I16" s="60"/>
      <c r="J16" s="62"/>
    </row>
    <row r="17" spans="1:10" x14ac:dyDescent="0.25">
      <c r="A17" s="31">
        <v>5</v>
      </c>
      <c r="B17" s="56"/>
      <c r="C17" s="57"/>
      <c r="D17" s="58"/>
      <c r="E17" s="59"/>
      <c r="F17" s="59"/>
      <c r="G17" s="60"/>
      <c r="H17" s="60"/>
      <c r="I17" s="60"/>
      <c r="J17" s="62"/>
    </row>
    <row r="18" spans="1:10" ht="15.75" customHeight="1" x14ac:dyDescent="0.25">
      <c r="A18" s="31">
        <v>6</v>
      </c>
      <c r="B18" s="56"/>
      <c r="C18" s="57"/>
      <c r="D18" s="58"/>
      <c r="E18" s="59"/>
      <c r="F18" s="59"/>
      <c r="G18" s="60"/>
      <c r="H18" s="60"/>
      <c r="I18" s="60"/>
      <c r="J18" s="62"/>
    </row>
    <row r="19" spans="1:10" x14ac:dyDescent="0.25">
      <c r="A19" s="31">
        <v>7</v>
      </c>
      <c r="B19" s="56"/>
      <c r="C19" s="57"/>
      <c r="D19" s="58"/>
      <c r="E19" s="59"/>
      <c r="F19" s="59"/>
      <c r="G19" s="60"/>
      <c r="H19" s="60"/>
      <c r="I19" s="60"/>
      <c r="J19" s="62"/>
    </row>
    <row r="20" spans="1:10" x14ac:dyDescent="0.25">
      <c r="A20" s="31">
        <v>8</v>
      </c>
      <c r="B20" s="56"/>
      <c r="C20" s="57"/>
      <c r="D20" s="58"/>
      <c r="E20" s="59"/>
      <c r="F20" s="59"/>
      <c r="G20" s="60"/>
      <c r="H20" s="60"/>
      <c r="I20" s="60"/>
      <c r="J20" s="62"/>
    </row>
    <row r="21" spans="1:10" ht="15.75" customHeight="1" x14ac:dyDescent="0.25">
      <c r="A21" s="31">
        <v>9</v>
      </c>
      <c r="B21" s="56"/>
      <c r="C21" s="57"/>
      <c r="D21" s="58"/>
      <c r="E21" s="59"/>
      <c r="F21" s="59"/>
      <c r="G21" s="60"/>
      <c r="H21" s="60"/>
      <c r="I21" s="60"/>
      <c r="J21" s="62"/>
    </row>
    <row r="22" spans="1:10" x14ac:dyDescent="0.25">
      <c r="A22" s="31">
        <v>10</v>
      </c>
      <c r="B22" s="56"/>
      <c r="C22" s="57"/>
      <c r="D22" s="58"/>
      <c r="E22" s="59"/>
      <c r="F22" s="59"/>
      <c r="G22" s="60"/>
      <c r="H22" s="60"/>
      <c r="I22" s="60"/>
      <c r="J22" s="62"/>
    </row>
    <row r="23" spans="1:10" x14ac:dyDescent="0.25">
      <c r="A23" s="31">
        <v>11</v>
      </c>
      <c r="B23" s="56"/>
      <c r="C23" s="57"/>
      <c r="D23" s="58"/>
      <c r="E23" s="59"/>
      <c r="F23" s="59"/>
      <c r="G23" s="60"/>
      <c r="H23" s="60"/>
      <c r="I23" s="60"/>
      <c r="J23" s="62"/>
    </row>
    <row r="24" spans="1:10" ht="15.75" customHeight="1" x14ac:dyDescent="0.25">
      <c r="A24" s="31">
        <v>12</v>
      </c>
      <c r="B24" s="56"/>
      <c r="C24" s="57"/>
      <c r="D24" s="58"/>
      <c r="E24" s="59"/>
      <c r="F24" s="59"/>
      <c r="G24" s="60"/>
      <c r="H24" s="60"/>
      <c r="I24" s="60"/>
      <c r="J24" s="62"/>
    </row>
    <row r="25" spans="1:10" x14ac:dyDescent="0.25">
      <c r="A25" s="31">
        <v>13</v>
      </c>
      <c r="B25" s="56"/>
      <c r="C25" s="57"/>
      <c r="D25" s="58"/>
      <c r="E25" s="59"/>
      <c r="F25" s="59"/>
      <c r="G25" s="60"/>
      <c r="H25" s="60"/>
      <c r="I25" s="60"/>
      <c r="J25" s="62"/>
    </row>
    <row r="26" spans="1:10" x14ac:dyDescent="0.25">
      <c r="A26" s="31">
        <v>14</v>
      </c>
      <c r="B26" s="56"/>
      <c r="C26" s="57"/>
      <c r="D26" s="58"/>
      <c r="E26" s="59"/>
      <c r="F26" s="59"/>
      <c r="G26" s="60"/>
      <c r="H26" s="60"/>
      <c r="I26" s="60"/>
      <c r="J26" s="62"/>
    </row>
    <row r="27" spans="1:10" ht="15.75" customHeight="1" x14ac:dyDescent="0.25">
      <c r="A27" s="31">
        <v>15</v>
      </c>
      <c r="B27" s="56"/>
      <c r="C27" s="57"/>
      <c r="D27" s="58"/>
      <c r="E27" s="59"/>
      <c r="F27" s="59"/>
      <c r="G27" s="60"/>
      <c r="H27" s="60"/>
      <c r="I27" s="60"/>
      <c r="J27" s="62"/>
    </row>
    <row r="28" spans="1:10" x14ac:dyDescent="0.25">
      <c r="A28" s="31">
        <v>16</v>
      </c>
      <c r="B28" s="56"/>
      <c r="C28" s="57"/>
      <c r="D28" s="58"/>
      <c r="E28" s="59"/>
      <c r="F28" s="59"/>
      <c r="G28" s="60"/>
      <c r="H28" s="60"/>
      <c r="I28" s="60"/>
      <c r="J28" s="62"/>
    </row>
    <row r="29" spans="1:10" x14ac:dyDescent="0.25">
      <c r="A29" s="31">
        <v>17</v>
      </c>
      <c r="B29" s="56"/>
      <c r="C29" s="57"/>
      <c r="D29" s="58"/>
      <c r="E29" s="59"/>
      <c r="F29" s="59"/>
      <c r="G29" s="60"/>
      <c r="H29" s="60"/>
      <c r="I29" s="60"/>
      <c r="J29" s="62"/>
    </row>
    <row r="30" spans="1:10" ht="15.75" customHeight="1" x14ac:dyDescent="0.25">
      <c r="A30" s="31">
        <v>18</v>
      </c>
      <c r="B30" s="56"/>
      <c r="C30" s="57"/>
      <c r="D30" s="58"/>
      <c r="E30" s="59"/>
      <c r="F30" s="59"/>
      <c r="G30" s="60"/>
      <c r="H30" s="60"/>
      <c r="I30" s="60"/>
      <c r="J30" s="62"/>
    </row>
    <row r="31" spans="1:10" x14ac:dyDescent="0.25">
      <c r="A31" s="31">
        <v>19</v>
      </c>
      <c r="B31" s="56"/>
      <c r="C31" s="57"/>
      <c r="D31" s="58"/>
      <c r="E31" s="59"/>
      <c r="F31" s="59"/>
      <c r="G31" s="60"/>
      <c r="H31" s="60"/>
      <c r="I31" s="60"/>
      <c r="J31" s="62"/>
    </row>
    <row r="32" spans="1:10" x14ac:dyDescent="0.25">
      <c r="A32" s="31">
        <v>20</v>
      </c>
      <c r="B32" s="56"/>
      <c r="C32" s="57"/>
      <c r="D32" s="58"/>
      <c r="E32" s="59"/>
      <c r="F32" s="59"/>
      <c r="G32" s="60"/>
      <c r="H32" s="60"/>
      <c r="I32" s="60"/>
      <c r="J32" s="62"/>
    </row>
    <row r="33" spans="1:10" ht="15.75" customHeight="1" x14ac:dyDescent="0.25">
      <c r="A33" s="31">
        <v>21</v>
      </c>
      <c r="B33" s="56"/>
      <c r="C33" s="57"/>
      <c r="D33" s="58"/>
      <c r="E33" s="59"/>
      <c r="F33" s="59"/>
      <c r="G33" s="60"/>
      <c r="H33" s="60"/>
      <c r="I33" s="60"/>
      <c r="J33" s="62"/>
    </row>
    <row r="34" spans="1:10" x14ac:dyDescent="0.25">
      <c r="A34" s="31">
        <v>22</v>
      </c>
      <c r="B34" s="56"/>
      <c r="C34" s="57"/>
      <c r="D34" s="58"/>
      <c r="E34" s="59"/>
      <c r="F34" s="59"/>
      <c r="G34" s="60"/>
      <c r="H34" s="60"/>
      <c r="I34" s="60"/>
      <c r="J34" s="62"/>
    </row>
    <row r="35" spans="1:10" x14ac:dyDescent="0.25">
      <c r="A35" s="31">
        <v>23</v>
      </c>
      <c r="B35" s="56"/>
      <c r="C35" s="57"/>
      <c r="D35" s="58"/>
      <c r="E35" s="59"/>
      <c r="F35" s="59"/>
      <c r="G35" s="60"/>
      <c r="H35" s="60"/>
      <c r="I35" s="60"/>
      <c r="J35" s="62"/>
    </row>
    <row r="36" spans="1:10" ht="15.75" customHeight="1" x14ac:dyDescent="0.25">
      <c r="A36" s="31">
        <v>24</v>
      </c>
      <c r="B36" s="56"/>
      <c r="C36" s="57"/>
      <c r="D36" s="58"/>
      <c r="E36" s="59"/>
      <c r="F36" s="59"/>
      <c r="G36" s="60"/>
      <c r="H36" s="60"/>
      <c r="I36" s="60"/>
      <c r="J36" s="62"/>
    </row>
    <row r="37" spans="1:10" x14ac:dyDescent="0.25">
      <c r="B37" s="32"/>
    </row>
    <row r="38" spans="1:10" x14ac:dyDescent="0.25">
      <c r="A38" s="12" t="s">
        <v>72</v>
      </c>
      <c r="B38" s="32"/>
    </row>
    <row r="39" spans="1:10" x14ac:dyDescent="0.25">
      <c r="A39" s="13" t="s">
        <v>96</v>
      </c>
      <c r="B39" s="32"/>
    </row>
    <row r="40" spans="1:10" x14ac:dyDescent="0.25">
      <c r="A40" s="45"/>
    </row>
    <row r="41" spans="1:10" x14ac:dyDescent="0.25">
      <c r="A41" s="46"/>
      <c r="B41" s="46"/>
      <c r="C41" s="46"/>
      <c r="D41" s="46"/>
      <c r="E41" s="46"/>
      <c r="F41" s="46"/>
    </row>
    <row r="42" spans="1:10" x14ac:dyDescent="0.25">
      <c r="A42" s="12" t="s">
        <v>24</v>
      </c>
    </row>
    <row r="44" spans="1:10" x14ac:dyDescent="0.25">
      <c r="A44" s="46"/>
      <c r="B44" s="46"/>
      <c r="C44" s="46"/>
      <c r="D44" s="46"/>
      <c r="E44" s="46"/>
      <c r="F44" s="46"/>
    </row>
    <row r="45" spans="1:10" x14ac:dyDescent="0.25">
      <c r="A45" s="12" t="s">
        <v>52</v>
      </c>
    </row>
  </sheetData>
  <sheetProtection password="C338" sheet="1" objects="1" scenarios="1"/>
  <mergeCells count="3">
    <mergeCell ref="A6:B6"/>
    <mergeCell ref="A7:B7"/>
    <mergeCell ref="A8:B8"/>
  </mergeCells>
  <pageMargins left="0.7" right="0.7" top="0.78740157499999996" bottom="0.78740157499999996" header="0.3" footer="0.3"/>
  <pageSetup paperSize="9" scale="5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workbookViewId="0">
      <selection activeCell="B41" sqref="B41"/>
    </sheetView>
  </sheetViews>
  <sheetFormatPr baseColWidth="10" defaultRowHeight="15" x14ac:dyDescent="0.25"/>
  <cols>
    <col min="1" max="1" width="56" style="2" customWidth="1"/>
    <col min="2" max="2" width="59.42578125" style="3" customWidth="1"/>
  </cols>
  <sheetData>
    <row r="1" spans="1:13" x14ac:dyDescent="0.25">
      <c r="A1" s="2" t="s">
        <v>0</v>
      </c>
      <c r="B1" s="3">
        <f ca="1">INDIRECT("'"&amp;$M$2&amp;"'!C6")</f>
        <v>0</v>
      </c>
      <c r="M1" t="s">
        <v>165</v>
      </c>
    </row>
    <row r="2" spans="1:13" x14ac:dyDescent="0.25">
      <c r="A2" s="2" t="s">
        <v>19</v>
      </c>
      <c r="B2" s="3">
        <f ca="1">INDIRECT("'"&amp;$M$2&amp;"'!C7")</f>
        <v>0</v>
      </c>
      <c r="M2" t="s">
        <v>163</v>
      </c>
    </row>
    <row r="3" spans="1:13" x14ac:dyDescent="0.25">
      <c r="A3" s="2" t="s">
        <v>1</v>
      </c>
      <c r="B3" s="3">
        <f ca="1">INDIRECT("'"&amp;$M$2&amp;"'!C8")</f>
        <v>0</v>
      </c>
      <c r="M3" t="s">
        <v>164</v>
      </c>
    </row>
    <row r="4" spans="1:13" x14ac:dyDescent="0.25">
      <c r="A4" s="2" t="s">
        <v>104</v>
      </c>
      <c r="B4" s="4">
        <f ca="1">INDIRECT("'"&amp;$M$2&amp;"'!E11")</f>
        <v>5.1299999999999998E-2</v>
      </c>
    </row>
    <row r="5" spans="1:13" x14ac:dyDescent="0.25">
      <c r="A5" s="5" t="s">
        <v>105</v>
      </c>
      <c r="B5" s="3">
        <f ca="1">INDIRECT("'"&amp;$M$2&amp;"'!E15")</f>
        <v>0</v>
      </c>
    </row>
    <row r="6" spans="1:13" x14ac:dyDescent="0.25">
      <c r="A6" s="5" t="s">
        <v>106</v>
      </c>
      <c r="B6" s="3">
        <f ca="1">INDIRECT("'"&amp;$M$2&amp;"'!E16")</f>
        <v>0</v>
      </c>
    </row>
    <row r="7" spans="1:13" x14ac:dyDescent="0.25">
      <c r="A7" s="5" t="s">
        <v>107</v>
      </c>
      <c r="B7" s="3">
        <f ca="1">INDIRECT("'"&amp;$M$2&amp;"'!E17")</f>
        <v>0</v>
      </c>
    </row>
    <row r="8" spans="1:13" x14ac:dyDescent="0.25">
      <c r="A8" s="6" t="s">
        <v>108</v>
      </c>
      <c r="B8" s="3">
        <f ca="1">INDIRECT("'"&amp;$M$2&amp;"'!C22")</f>
        <v>0</v>
      </c>
    </row>
    <row r="9" spans="1:13" x14ac:dyDescent="0.25">
      <c r="A9" s="6" t="s">
        <v>109</v>
      </c>
      <c r="B9" s="3">
        <f ca="1">INDIRECT("'"&amp;$M$2&amp;"'!C23")</f>
        <v>0</v>
      </c>
    </row>
    <row r="10" spans="1:13" x14ac:dyDescent="0.25">
      <c r="A10" s="6" t="s">
        <v>110</v>
      </c>
      <c r="B10" s="3">
        <f ca="1">INDIRECT("'"&amp;$M$2&amp;"'!C24")</f>
        <v>0</v>
      </c>
    </row>
    <row r="11" spans="1:13" x14ac:dyDescent="0.25">
      <c r="A11" s="6" t="s">
        <v>166</v>
      </c>
      <c r="B11" s="3">
        <f ca="1">INDIRECT("'"&amp;$M$2&amp;"'!g22")</f>
        <v>0</v>
      </c>
    </row>
    <row r="12" spans="1:13" x14ac:dyDescent="0.25">
      <c r="A12" s="6" t="s">
        <v>167</v>
      </c>
      <c r="B12" s="3">
        <f ca="1">INDIRECT("'"&amp;$M$2&amp;"'!g23")</f>
        <v>0</v>
      </c>
    </row>
    <row r="13" spans="1:13" x14ac:dyDescent="0.25">
      <c r="A13" s="6" t="s">
        <v>168</v>
      </c>
      <c r="B13" s="3">
        <f ca="1">INDIRECT("'"&amp;$M$2&amp;"'!g24")</f>
        <v>0</v>
      </c>
    </row>
    <row r="14" spans="1:13" x14ac:dyDescent="0.25">
      <c r="A14" s="6" t="s">
        <v>114</v>
      </c>
      <c r="B14" s="3">
        <f ca="1">INDIRECT("'"&amp;$M$2&amp;"'!C29")</f>
        <v>0</v>
      </c>
    </row>
    <row r="15" spans="1:13" x14ac:dyDescent="0.25">
      <c r="A15" s="6" t="s">
        <v>115</v>
      </c>
      <c r="B15" s="3">
        <f ca="1">INDIRECT("'"&amp;$M$2&amp;"'!D29")</f>
        <v>0</v>
      </c>
    </row>
    <row r="16" spans="1:13" x14ac:dyDescent="0.25">
      <c r="A16" s="6" t="s">
        <v>116</v>
      </c>
      <c r="B16" s="3">
        <f ca="1">INDIRECT("'"&amp;$M$2&amp;"'!E29")</f>
        <v>0</v>
      </c>
    </row>
    <row r="17" spans="1:2" x14ac:dyDescent="0.25">
      <c r="A17" s="6" t="s">
        <v>117</v>
      </c>
      <c r="B17" s="3">
        <f ca="1">INDIRECT("'"&amp;$M$2&amp;"'!f29")</f>
        <v>0</v>
      </c>
    </row>
    <row r="18" spans="1:2" x14ac:dyDescent="0.25">
      <c r="A18" s="6" t="s">
        <v>126</v>
      </c>
      <c r="B18" s="3">
        <f ca="1">INDIRECT("'"&amp;$M$2&amp;"'!g29")</f>
        <v>0</v>
      </c>
    </row>
    <row r="19" spans="1:2" x14ac:dyDescent="0.25">
      <c r="A19" s="6" t="s">
        <v>127</v>
      </c>
      <c r="B19" s="3">
        <f ca="1">INDIRECT("'"&amp;$M$2&amp;"'!C30")</f>
        <v>0</v>
      </c>
    </row>
    <row r="20" spans="1:2" x14ac:dyDescent="0.25">
      <c r="A20" s="6" t="s">
        <v>128</v>
      </c>
      <c r="B20" s="3">
        <f ca="1">INDIRECT("'"&amp;$M$2&amp;"'!D30")</f>
        <v>0</v>
      </c>
    </row>
    <row r="21" spans="1:2" x14ac:dyDescent="0.25">
      <c r="A21" s="6" t="s">
        <v>129</v>
      </c>
      <c r="B21" s="3">
        <f ca="1">INDIRECT("'"&amp;$M$2&amp;"'!E30")</f>
        <v>0</v>
      </c>
    </row>
    <row r="22" spans="1:2" x14ac:dyDescent="0.25">
      <c r="A22" s="6" t="s">
        <v>130</v>
      </c>
      <c r="B22" s="3">
        <f ca="1">INDIRECT("'"&amp;$M$2&amp;"'!F30")</f>
        <v>0</v>
      </c>
    </row>
    <row r="23" spans="1:2" x14ac:dyDescent="0.25">
      <c r="A23" s="6" t="s">
        <v>139</v>
      </c>
      <c r="B23" s="3">
        <f ca="1">INDIRECT("'"&amp;$M$2&amp;"'!g30")</f>
        <v>0</v>
      </c>
    </row>
    <row r="24" spans="1:2" x14ac:dyDescent="0.25">
      <c r="A24" s="6" t="s">
        <v>140</v>
      </c>
      <c r="B24" s="3">
        <f ca="1">INDIRECT("'"&amp;$M$2&amp;"'!C31")</f>
        <v>0</v>
      </c>
    </row>
    <row r="25" spans="1:2" x14ac:dyDescent="0.25">
      <c r="A25" s="6" t="s">
        <v>141</v>
      </c>
      <c r="B25" s="3">
        <f ca="1">INDIRECT("'"&amp;$M$2&amp;"'!D31")</f>
        <v>0</v>
      </c>
    </row>
    <row r="26" spans="1:2" x14ac:dyDescent="0.25">
      <c r="A26" s="6" t="s">
        <v>142</v>
      </c>
      <c r="B26" s="3">
        <f ca="1">INDIRECT("'"&amp;$M$2&amp;"'!E31")</f>
        <v>0</v>
      </c>
    </row>
    <row r="27" spans="1:2" x14ac:dyDescent="0.25">
      <c r="A27" s="6" t="s">
        <v>143</v>
      </c>
      <c r="B27" s="3">
        <f ca="1">INDIRECT("'"&amp;$M$2&amp;"'!f31")</f>
        <v>0</v>
      </c>
    </row>
    <row r="28" spans="1:2" x14ac:dyDescent="0.25">
      <c r="A28" s="6" t="s">
        <v>152</v>
      </c>
      <c r="B28" s="3">
        <f ca="1">INDIRECT("'"&amp;$M$2&amp;"'!g31")</f>
        <v>0</v>
      </c>
    </row>
    <row r="29" spans="1:2" x14ac:dyDescent="0.25">
      <c r="A29" s="6" t="s">
        <v>62</v>
      </c>
      <c r="B29" s="3">
        <f ca="1">INDIRECT("'"&amp;$M$2&amp;"'!g32")</f>
        <v>0</v>
      </c>
    </row>
    <row r="30" spans="1:2" x14ac:dyDescent="0.25">
      <c r="A30" s="6" t="s">
        <v>153</v>
      </c>
      <c r="B30" s="3">
        <f ca="1">INDIRECT("'"&amp;$M$2&amp;"'!g35")</f>
        <v>0</v>
      </c>
    </row>
    <row r="31" spans="1:2" x14ac:dyDescent="0.25">
      <c r="A31" s="6" t="s">
        <v>154</v>
      </c>
      <c r="B31" s="3">
        <f ca="1">INDIRECT("'"&amp;$M$2&amp;"'!g36")</f>
        <v>0</v>
      </c>
    </row>
    <row r="32" spans="1:2" x14ac:dyDescent="0.25">
      <c r="A32" s="6" t="s">
        <v>155</v>
      </c>
      <c r="B32" s="3">
        <f ca="1">INDIRECT("'"&amp;$M$2&amp;"'!g37")</f>
        <v>0</v>
      </c>
    </row>
    <row r="33" spans="1:6" x14ac:dyDescent="0.25">
      <c r="A33" s="6" t="s">
        <v>156</v>
      </c>
      <c r="B33" s="3">
        <f ca="1">INDIRECT("'"&amp;$M$2&amp;"'!g38")</f>
        <v>0</v>
      </c>
    </row>
    <row r="34" spans="1:6" x14ac:dyDescent="0.25">
      <c r="A34" s="2" t="s">
        <v>157</v>
      </c>
      <c r="B34" s="3">
        <f ca="1">INDIRECT("'"&amp;$M$2&amp;"'!g41")</f>
        <v>0</v>
      </c>
    </row>
    <row r="35" spans="1:6" x14ac:dyDescent="0.25">
      <c r="A35" s="2" t="s">
        <v>158</v>
      </c>
      <c r="B35" s="3">
        <f ca="1">INDIRECT("'"&amp;$M$2&amp;"'!g42")</f>
        <v>0</v>
      </c>
    </row>
    <row r="36" spans="1:6" x14ac:dyDescent="0.25">
      <c r="A36" s="2" t="s">
        <v>159</v>
      </c>
      <c r="B36" s="3">
        <f ca="1">INDIRECT("'"&amp;$M$2&amp;"'!g43")</f>
        <v>0</v>
      </c>
    </row>
    <row r="37" spans="1:6" x14ac:dyDescent="0.25">
      <c r="A37" s="2" t="s">
        <v>160</v>
      </c>
      <c r="B37" s="3">
        <f ca="1">INDIRECT("'"&amp;$M$2&amp;"'!g44")</f>
        <v>0</v>
      </c>
      <c r="D37" s="7"/>
    </row>
    <row r="38" spans="1:6" x14ac:dyDescent="0.25">
      <c r="A38" s="2" t="s">
        <v>56</v>
      </c>
      <c r="B38" s="3">
        <f ca="1">INDIRECT("'"&amp;$M$2&amp;"'!g46")</f>
        <v>0</v>
      </c>
    </row>
    <row r="39" spans="1:6" x14ac:dyDescent="0.25">
      <c r="A39" s="8" t="s">
        <v>161</v>
      </c>
      <c r="B39" s="3">
        <f ca="1">INDIRECT("'"&amp;$M$2&amp;"'!g48")</f>
        <v>0</v>
      </c>
    </row>
    <row r="40" spans="1:6" x14ac:dyDescent="0.25">
      <c r="A40" s="2" t="s">
        <v>61</v>
      </c>
      <c r="B40" s="3">
        <f ca="1">INDIRECT("'"&amp;$M$2&amp;"'!g50")</f>
        <v>0</v>
      </c>
      <c r="F40" s="8"/>
    </row>
    <row r="41" spans="1:6" x14ac:dyDescent="0.25">
      <c r="A41" s="8" t="s">
        <v>169</v>
      </c>
      <c r="B41" s="3" t="str">
        <f ca="1">INDIRECT("'"&amp;$M$2&amp;"'!C52")</f>
        <v>xx.xx.202x</v>
      </c>
      <c r="F41" s="2"/>
    </row>
    <row r="42" spans="1:6" x14ac:dyDescent="0.25">
      <c r="A42" s="9" t="s">
        <v>162</v>
      </c>
      <c r="B42" s="10" t="s">
        <v>162</v>
      </c>
    </row>
    <row r="43" spans="1:6" x14ac:dyDescent="0.25">
      <c r="A43" s="2" t="s">
        <v>0</v>
      </c>
      <c r="B43" s="3">
        <f ca="1">INDIRECT("'"&amp;$M$3&amp;"'!C6")</f>
        <v>0</v>
      </c>
    </row>
    <row r="44" spans="1:6" x14ac:dyDescent="0.25">
      <c r="A44" s="2" t="s">
        <v>19</v>
      </c>
      <c r="B44" s="3">
        <f ca="1">INDIRECT("'"&amp;$M$3&amp;"'!C7")</f>
        <v>0</v>
      </c>
    </row>
    <row r="45" spans="1:6" x14ac:dyDescent="0.25">
      <c r="A45" s="2" t="s">
        <v>1</v>
      </c>
      <c r="B45" s="3">
        <f ca="1">INDIRECT("'"&amp;$M$3&amp;"'!C8")</f>
        <v>0</v>
      </c>
    </row>
    <row r="46" spans="1:6" x14ac:dyDescent="0.25">
      <c r="A46" s="2" t="s">
        <v>104</v>
      </c>
      <c r="B46" s="4">
        <f ca="1">INDIRECT("'"&amp;$M$3&amp;"'!E11")</f>
        <v>4.3200000000000002E-2</v>
      </c>
    </row>
    <row r="47" spans="1:6" x14ac:dyDescent="0.25">
      <c r="A47" s="5" t="s">
        <v>105</v>
      </c>
      <c r="B47" s="3">
        <f ca="1">INDIRECT("'"&amp;$M$3&amp;"'!E15")</f>
        <v>0</v>
      </c>
    </row>
    <row r="48" spans="1:6" x14ac:dyDescent="0.25">
      <c r="A48" s="5" t="s">
        <v>106</v>
      </c>
      <c r="B48" s="3">
        <f ca="1">INDIRECT("'"&amp;$M$3&amp;"'!E16")</f>
        <v>0</v>
      </c>
    </row>
    <row r="49" spans="1:2" x14ac:dyDescent="0.25">
      <c r="A49" s="5" t="s">
        <v>107</v>
      </c>
      <c r="B49" s="3">
        <f ca="1">INDIRECT("'"&amp;$M$3&amp;"'!E17")</f>
        <v>0</v>
      </c>
    </row>
    <row r="50" spans="1:2" x14ac:dyDescent="0.25">
      <c r="A50" s="6" t="s">
        <v>108</v>
      </c>
      <c r="B50" s="3">
        <f ca="1">INDIRECT("'"&amp;$M$3&amp;"'!C22")</f>
        <v>0</v>
      </c>
    </row>
    <row r="51" spans="1:2" x14ac:dyDescent="0.25">
      <c r="A51" s="6" t="s">
        <v>109</v>
      </c>
      <c r="B51" s="3">
        <f ca="1">INDIRECT("'"&amp;$M$3&amp;"'!C23")</f>
        <v>0</v>
      </c>
    </row>
    <row r="52" spans="1:2" x14ac:dyDescent="0.25">
      <c r="A52" s="6" t="s">
        <v>110</v>
      </c>
      <c r="B52" s="3">
        <f ca="1">INDIRECT("'"&amp;$M$3&amp;"'!C24")</f>
        <v>0</v>
      </c>
    </row>
    <row r="53" spans="1:2" x14ac:dyDescent="0.25">
      <c r="A53" s="6" t="s">
        <v>111</v>
      </c>
      <c r="B53" s="3">
        <f ca="1">INDIRECT("'"&amp;$M$3&amp;"'!o22")</f>
        <v>0</v>
      </c>
    </row>
    <row r="54" spans="1:2" x14ac:dyDescent="0.25">
      <c r="A54" s="6" t="s">
        <v>112</v>
      </c>
      <c r="B54" s="3">
        <f ca="1">INDIRECT("'"&amp;$M$3&amp;"'!o23")</f>
        <v>0</v>
      </c>
    </row>
    <row r="55" spans="1:2" x14ac:dyDescent="0.25">
      <c r="A55" s="6" t="s">
        <v>113</v>
      </c>
      <c r="B55" s="3">
        <f ca="1">INDIRECT("'"&amp;$M$3&amp;"'!o24")</f>
        <v>0</v>
      </c>
    </row>
    <row r="56" spans="1:2" x14ac:dyDescent="0.25">
      <c r="A56" s="6" t="s">
        <v>114</v>
      </c>
      <c r="B56" s="3">
        <f ca="1">INDIRECT("'"&amp;$M$3&amp;"'!C29")</f>
        <v>0</v>
      </c>
    </row>
    <row r="57" spans="1:2" x14ac:dyDescent="0.25">
      <c r="A57" s="6" t="s">
        <v>115</v>
      </c>
      <c r="B57" s="3">
        <f ca="1">INDIRECT("'"&amp;$M$3&amp;"'!D29")</f>
        <v>0</v>
      </c>
    </row>
    <row r="58" spans="1:2" x14ac:dyDescent="0.25">
      <c r="A58" s="6" t="s">
        <v>116</v>
      </c>
      <c r="B58" s="3">
        <f ca="1">INDIRECT("'"&amp;$M$3&amp;"'!E29")</f>
        <v>0</v>
      </c>
    </row>
    <row r="59" spans="1:2" x14ac:dyDescent="0.25">
      <c r="A59" s="6" t="s">
        <v>117</v>
      </c>
      <c r="B59" s="3">
        <f ca="1">INDIRECT("'"&amp;$M$3&amp;"'!f29")</f>
        <v>0</v>
      </c>
    </row>
    <row r="60" spans="1:2" x14ac:dyDescent="0.25">
      <c r="A60" s="6" t="s">
        <v>118</v>
      </c>
      <c r="B60" s="3">
        <f ca="1">INDIRECT("'"&amp;$M$3&amp;"'!g29")</f>
        <v>0</v>
      </c>
    </row>
    <row r="61" spans="1:2" x14ac:dyDescent="0.25">
      <c r="A61" s="6" t="s">
        <v>119</v>
      </c>
      <c r="B61" s="3">
        <f ca="1">INDIRECT("'"&amp;$M$3&amp;"'!h29")</f>
        <v>0</v>
      </c>
    </row>
    <row r="62" spans="1:2" x14ac:dyDescent="0.25">
      <c r="A62" s="6" t="s">
        <v>120</v>
      </c>
      <c r="B62" s="3">
        <f ca="1">INDIRECT("'"&amp;$M$3&amp;"'!i29")</f>
        <v>0</v>
      </c>
    </row>
    <row r="63" spans="1:2" x14ac:dyDescent="0.25">
      <c r="A63" s="6" t="s">
        <v>121</v>
      </c>
      <c r="B63" s="3">
        <f ca="1">INDIRECT("'"&amp;$M$3&amp;"'!j29")</f>
        <v>0</v>
      </c>
    </row>
    <row r="64" spans="1:2" x14ac:dyDescent="0.25">
      <c r="A64" s="6" t="s">
        <v>122</v>
      </c>
      <c r="B64" s="3">
        <f ca="1">INDIRECT("'"&amp;$M$3&amp;"'!k29")</f>
        <v>0</v>
      </c>
    </row>
    <row r="65" spans="1:2" x14ac:dyDescent="0.25">
      <c r="A65" s="6" t="s">
        <v>123</v>
      </c>
      <c r="B65" s="3">
        <f ca="1">INDIRECT("'"&amp;$M$3&amp;"'!l29")</f>
        <v>0</v>
      </c>
    </row>
    <row r="66" spans="1:2" x14ac:dyDescent="0.25">
      <c r="A66" s="6" t="s">
        <v>124</v>
      </c>
      <c r="B66" s="3">
        <f ca="1">INDIRECT("'"&amp;$M$3&amp;"'!m29")</f>
        <v>0</v>
      </c>
    </row>
    <row r="67" spans="1:2" x14ac:dyDescent="0.25">
      <c r="A67" s="6" t="s">
        <v>125</v>
      </c>
      <c r="B67" s="3">
        <f ca="1">INDIRECT("'"&amp;$M$3&amp;"'!n29")</f>
        <v>0</v>
      </c>
    </row>
    <row r="68" spans="1:2" x14ac:dyDescent="0.25">
      <c r="A68" s="6" t="s">
        <v>126</v>
      </c>
      <c r="B68" s="3">
        <f ca="1">INDIRECT("'"&amp;$M$3&amp;"'!o29")</f>
        <v>0</v>
      </c>
    </row>
    <row r="69" spans="1:2" x14ac:dyDescent="0.25">
      <c r="A69" s="6" t="s">
        <v>127</v>
      </c>
      <c r="B69" s="3">
        <f ca="1">INDIRECT("'"&amp;$M$3&amp;"'!C30")</f>
        <v>0</v>
      </c>
    </row>
    <row r="70" spans="1:2" x14ac:dyDescent="0.25">
      <c r="A70" s="6" t="s">
        <v>128</v>
      </c>
      <c r="B70" s="3">
        <f ca="1">INDIRECT("'"&amp;$M$3&amp;"'!D30")</f>
        <v>0</v>
      </c>
    </row>
    <row r="71" spans="1:2" x14ac:dyDescent="0.25">
      <c r="A71" s="6" t="s">
        <v>129</v>
      </c>
      <c r="B71" s="3">
        <f ca="1">INDIRECT("'"&amp;$M$3&amp;"'!E30")</f>
        <v>0</v>
      </c>
    </row>
    <row r="72" spans="1:2" x14ac:dyDescent="0.25">
      <c r="A72" s="6" t="s">
        <v>130</v>
      </c>
      <c r="B72" s="3">
        <f ca="1">INDIRECT("'"&amp;$M$3&amp;"'!F30")</f>
        <v>0</v>
      </c>
    </row>
    <row r="73" spans="1:2" x14ac:dyDescent="0.25">
      <c r="A73" s="6" t="s">
        <v>131</v>
      </c>
      <c r="B73" s="3">
        <f ca="1">INDIRECT("'"&amp;$M$3&amp;"'!G30")</f>
        <v>0</v>
      </c>
    </row>
    <row r="74" spans="1:2" x14ac:dyDescent="0.25">
      <c r="A74" s="6" t="s">
        <v>132</v>
      </c>
      <c r="B74" s="3">
        <f ca="1">INDIRECT("'"&amp;$M$3&amp;"'!H30")</f>
        <v>0</v>
      </c>
    </row>
    <row r="75" spans="1:2" x14ac:dyDescent="0.25">
      <c r="A75" s="6" t="s">
        <v>133</v>
      </c>
      <c r="B75" s="3">
        <f ca="1">INDIRECT("'"&amp;$M$3&amp;"'!I30")</f>
        <v>0</v>
      </c>
    </row>
    <row r="76" spans="1:2" x14ac:dyDescent="0.25">
      <c r="A76" s="6" t="s">
        <v>134</v>
      </c>
      <c r="B76" s="3">
        <f ca="1">INDIRECT("'"&amp;$M$3&amp;"'!j30")</f>
        <v>0</v>
      </c>
    </row>
    <row r="77" spans="1:2" x14ac:dyDescent="0.25">
      <c r="A77" s="6" t="s">
        <v>135</v>
      </c>
      <c r="B77" s="3">
        <f ca="1">INDIRECT("'"&amp;$M$3&amp;"'!k30")</f>
        <v>0</v>
      </c>
    </row>
    <row r="78" spans="1:2" x14ac:dyDescent="0.25">
      <c r="A78" s="6" t="s">
        <v>136</v>
      </c>
      <c r="B78" s="3">
        <f ca="1">INDIRECT("'"&amp;$M$3&amp;"'!l30")</f>
        <v>0</v>
      </c>
    </row>
    <row r="79" spans="1:2" x14ac:dyDescent="0.25">
      <c r="A79" s="6" t="s">
        <v>137</v>
      </c>
      <c r="B79" s="3">
        <f ca="1">INDIRECT("'"&amp;$M$3&amp;"'!m30")</f>
        <v>0</v>
      </c>
    </row>
    <row r="80" spans="1:2" x14ac:dyDescent="0.25">
      <c r="A80" s="6" t="s">
        <v>138</v>
      </c>
      <c r="B80" s="3">
        <f ca="1">INDIRECT("'"&amp;$M$3&amp;"'!n30")</f>
        <v>0</v>
      </c>
    </row>
    <row r="81" spans="1:2" x14ac:dyDescent="0.25">
      <c r="A81" s="6" t="s">
        <v>139</v>
      </c>
      <c r="B81" s="3">
        <f ca="1">INDIRECT("'"&amp;$M$3&amp;"'!o30")</f>
        <v>0</v>
      </c>
    </row>
    <row r="82" spans="1:2" x14ac:dyDescent="0.25">
      <c r="A82" s="6" t="s">
        <v>140</v>
      </c>
      <c r="B82" s="3">
        <f ca="1">INDIRECT("'"&amp;$M$3&amp;"'!C31")</f>
        <v>0</v>
      </c>
    </row>
    <row r="83" spans="1:2" x14ac:dyDescent="0.25">
      <c r="A83" s="6" t="s">
        <v>141</v>
      </c>
      <c r="B83" s="3">
        <f ca="1">INDIRECT("'"&amp;$M$3&amp;"'!D31")</f>
        <v>0</v>
      </c>
    </row>
    <row r="84" spans="1:2" x14ac:dyDescent="0.25">
      <c r="A84" s="6" t="s">
        <v>142</v>
      </c>
      <c r="B84" s="3">
        <f ca="1">INDIRECT("'"&amp;$M$3&amp;"'!E31")</f>
        <v>0</v>
      </c>
    </row>
    <row r="85" spans="1:2" x14ac:dyDescent="0.25">
      <c r="A85" s="6" t="s">
        <v>143</v>
      </c>
      <c r="B85" s="3">
        <f ca="1">INDIRECT("'"&amp;$M$3&amp;"'!f31")</f>
        <v>0</v>
      </c>
    </row>
    <row r="86" spans="1:2" x14ac:dyDescent="0.25">
      <c r="A86" s="6" t="s">
        <v>144</v>
      </c>
      <c r="B86" s="3">
        <f ca="1">INDIRECT("'"&amp;$M$3&amp;"'!g31")</f>
        <v>0</v>
      </c>
    </row>
    <row r="87" spans="1:2" x14ac:dyDescent="0.25">
      <c r="A87" s="6" t="s">
        <v>145</v>
      </c>
      <c r="B87" s="3">
        <f ca="1">INDIRECT("'"&amp;$M$3&amp;"'!h31")</f>
        <v>0</v>
      </c>
    </row>
    <row r="88" spans="1:2" x14ac:dyDescent="0.25">
      <c r="A88" s="6" t="s">
        <v>146</v>
      </c>
      <c r="B88" s="3">
        <f ca="1">INDIRECT("'"&amp;$M$3&amp;"'!i31")</f>
        <v>0</v>
      </c>
    </row>
    <row r="89" spans="1:2" x14ac:dyDescent="0.25">
      <c r="A89" s="6" t="s">
        <v>147</v>
      </c>
      <c r="B89" s="3">
        <f ca="1">INDIRECT("'"&amp;$M$3&amp;"'!j31")</f>
        <v>0</v>
      </c>
    </row>
    <row r="90" spans="1:2" x14ac:dyDescent="0.25">
      <c r="A90" s="6" t="s">
        <v>148</v>
      </c>
      <c r="B90" s="3">
        <f ca="1">INDIRECT("'"&amp;$M$3&amp;"'!k31")</f>
        <v>0</v>
      </c>
    </row>
    <row r="91" spans="1:2" x14ac:dyDescent="0.25">
      <c r="A91" s="6" t="s">
        <v>149</v>
      </c>
      <c r="B91" s="3">
        <f ca="1">INDIRECT("'"&amp;$M$3&amp;"'!l31")</f>
        <v>0</v>
      </c>
    </row>
    <row r="92" spans="1:2" x14ac:dyDescent="0.25">
      <c r="A92" s="6" t="s">
        <v>150</v>
      </c>
      <c r="B92" s="3">
        <f ca="1">INDIRECT("'"&amp;$M$3&amp;"'!m31")</f>
        <v>0</v>
      </c>
    </row>
    <row r="93" spans="1:2" x14ac:dyDescent="0.25">
      <c r="A93" s="6" t="s">
        <v>151</v>
      </c>
      <c r="B93" s="3">
        <f ca="1">INDIRECT("'"&amp;$M$3&amp;"'!n31")</f>
        <v>0</v>
      </c>
    </row>
    <row r="94" spans="1:2" x14ac:dyDescent="0.25">
      <c r="A94" s="6" t="s">
        <v>152</v>
      </c>
      <c r="B94" s="3">
        <f ca="1">INDIRECT("'"&amp;$M$3&amp;"'!o31")</f>
        <v>0</v>
      </c>
    </row>
    <row r="95" spans="1:2" x14ac:dyDescent="0.25">
      <c r="A95" s="6" t="s">
        <v>62</v>
      </c>
      <c r="B95" s="3">
        <f ca="1">INDIRECT("'"&amp;$M$3&amp;"'!o32")</f>
        <v>0</v>
      </c>
    </row>
    <row r="96" spans="1:2" x14ac:dyDescent="0.25">
      <c r="A96" s="6" t="s">
        <v>153</v>
      </c>
      <c r="B96" s="3">
        <f ca="1">INDIRECT("'"&amp;$M$3&amp;"'!o35")</f>
        <v>0</v>
      </c>
    </row>
    <row r="97" spans="1:2" x14ac:dyDescent="0.25">
      <c r="A97" s="6" t="s">
        <v>154</v>
      </c>
      <c r="B97" s="3">
        <f ca="1">INDIRECT("'"&amp;$M$3&amp;"'!o36")</f>
        <v>0</v>
      </c>
    </row>
    <row r="98" spans="1:2" x14ac:dyDescent="0.25">
      <c r="A98" s="6" t="s">
        <v>155</v>
      </c>
      <c r="B98" s="3">
        <f ca="1">INDIRECT("'"&amp;$M$3&amp;"'!o37")</f>
        <v>0</v>
      </c>
    </row>
    <row r="99" spans="1:2" x14ac:dyDescent="0.25">
      <c r="A99" s="6" t="s">
        <v>156</v>
      </c>
      <c r="B99" s="3">
        <f ca="1">INDIRECT("'"&amp;$M$3&amp;"'!o38")</f>
        <v>0</v>
      </c>
    </row>
    <row r="100" spans="1:2" x14ac:dyDescent="0.25">
      <c r="A100" s="2" t="s">
        <v>157</v>
      </c>
      <c r="B100" s="3">
        <f ca="1">INDIRECT("'"&amp;$M$3&amp;"'!o41")</f>
        <v>0</v>
      </c>
    </row>
    <row r="101" spans="1:2" x14ac:dyDescent="0.25">
      <c r="A101" s="2" t="s">
        <v>158</v>
      </c>
      <c r="B101" s="3">
        <f ca="1">INDIRECT("'"&amp;$M$3&amp;"'!o42")</f>
        <v>0</v>
      </c>
    </row>
    <row r="102" spans="1:2" x14ac:dyDescent="0.25">
      <c r="A102" s="2" t="s">
        <v>159</v>
      </c>
      <c r="B102" s="3">
        <f ca="1">INDIRECT("'"&amp;$M$3&amp;"'!o43")</f>
        <v>0</v>
      </c>
    </row>
    <row r="103" spans="1:2" x14ac:dyDescent="0.25">
      <c r="A103" s="2" t="s">
        <v>160</v>
      </c>
      <c r="B103" s="3">
        <f ca="1">INDIRECT("'"&amp;$M$3&amp;"'!o44")</f>
        <v>0</v>
      </c>
    </row>
    <row r="104" spans="1:2" x14ac:dyDescent="0.25">
      <c r="A104" s="2" t="s">
        <v>56</v>
      </c>
      <c r="B104" s="3">
        <f ca="1">INDIRECT("'"&amp;$M$3&amp;"'!o46")</f>
        <v>0</v>
      </c>
    </row>
    <row r="105" spans="1:2" x14ac:dyDescent="0.25">
      <c r="A105" s="8" t="s">
        <v>161</v>
      </c>
      <c r="B105" s="3">
        <f ca="1">INDIRECT("'"&amp;$M$3&amp;"'!o48")</f>
        <v>0</v>
      </c>
    </row>
    <row r="106" spans="1:2" x14ac:dyDescent="0.25">
      <c r="A106" s="2" t="s">
        <v>170</v>
      </c>
      <c r="B106" s="3">
        <f ca="1">INDIRECT("'"&amp;$M$3&amp;"'!o50")</f>
        <v>0</v>
      </c>
    </row>
    <row r="107" spans="1:2" x14ac:dyDescent="0.25">
      <c r="A107" s="2" t="s">
        <v>171</v>
      </c>
      <c r="B107" s="3">
        <f ca="1">INDIRECT("'"&amp;$M$3&amp;"'!o52")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3.1 KorrBetr Jan-Dez 2023</vt:lpstr>
      <vt:lpstr>3.2 ErstgsBetr Jan-Apr 2024</vt:lpstr>
      <vt:lpstr>3.3 Übersicht Nachweise</vt:lpstr>
      <vt:lpstr>export</vt:lpstr>
      <vt:lpstr>'3.1 KorrBetr Jan-Dez 2023'!Druckbereich</vt:lpstr>
      <vt:lpstr>'3.2 ErstgsBetr Jan-Apr 2024'!Druckbereich</vt:lpstr>
      <vt:lpstr>'3.3 Übersicht Nachweise'!Druckbereich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Neubert, Olaf</dc:creator>
  <cp:lastModifiedBy>Gazda, Thomas</cp:lastModifiedBy>
  <cp:lastPrinted>2023-03-17T12:13:39Z</cp:lastPrinted>
  <dcterms:created xsi:type="dcterms:W3CDTF">2022-08-25T09:15:22Z</dcterms:created>
  <dcterms:modified xsi:type="dcterms:W3CDTF">2024-02-20T09:39:20Z</dcterms:modified>
</cp:coreProperties>
</file>