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_Projekte\Energiekosten_Rettungsschirm_26f_KHG\Erstattungsformular\Überarbeitet 2023\"/>
    </mc:Choice>
  </mc:AlternateContent>
  <workbookProtection workbookPassword="C338" lockStructure="1"/>
  <bookViews>
    <workbookView xWindow="0" yWindow="0" windowWidth="28800" windowHeight="11835" activeTab="3"/>
  </bookViews>
  <sheets>
    <sheet name="2.1 KorrBetr Okt-Dez 2022" sheetId="3" r:id="rId1"/>
    <sheet name="2.2 ErstgsBetr Jan-Dez 2023" sheetId="9" r:id="rId2"/>
    <sheet name="2.3 Übersicht Nachweise" sheetId="8" r:id="rId3"/>
    <sheet name="2.4 Beispiel § 2 Abs. 5" sheetId="10" r:id="rId4"/>
    <sheet name="export" sheetId="11" state="hidden" r:id="rId5"/>
  </sheets>
  <definedNames>
    <definedName name="_xlnm.Print_Area" localSheetId="3">'2.4 Beispiel § 2 Abs. 5'!$A$1:$F$72</definedName>
    <definedName name="Print_Area" localSheetId="0">'2.1 KorrBetr Okt-Dez 2022'!$A$1:$H$66</definedName>
    <definedName name="Print_Area" localSheetId="1">'2.2 ErstgsBetr Jan-Dez 2023'!$A$1:$O$66</definedName>
    <definedName name="Print_Area" localSheetId="2">'2.3 Übersicht Nachweise'!$A$1:$I$45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0" l="1"/>
  <c r="C7" i="10"/>
  <c r="C7" i="8"/>
  <c r="C8" i="9"/>
  <c r="C6" i="9"/>
  <c r="C6" i="10" s="1"/>
  <c r="C8" i="8" l="1"/>
  <c r="C6" i="8"/>
  <c r="C7" i="9"/>
  <c r="B62" i="11"/>
  <c r="B57" i="11"/>
  <c r="B70" i="11"/>
  <c r="B5" i="11"/>
  <c r="B69" i="11"/>
  <c r="B4" i="11"/>
  <c r="B76" i="11"/>
  <c r="B11" i="11"/>
  <c r="B91" i="11"/>
  <c r="B26" i="11"/>
  <c r="B98" i="11"/>
  <c r="B72" i="11"/>
  <c r="B7" i="11"/>
  <c r="B85" i="11"/>
  <c r="B88" i="11"/>
  <c r="B54" i="11"/>
  <c r="B17" i="11"/>
  <c r="B61" i="11"/>
  <c r="B49" i="11"/>
  <c r="B60" i="11"/>
  <c r="B66" i="11"/>
  <c r="B68" i="11"/>
  <c r="B3" i="11"/>
  <c r="B83" i="11"/>
  <c r="B18" i="11"/>
  <c r="B74" i="11"/>
  <c r="B63" i="11"/>
  <c r="B20" i="11"/>
  <c r="B46" i="11"/>
  <c r="B81" i="11"/>
  <c r="B53" i="11"/>
  <c r="B97" i="11"/>
  <c r="B52" i="11"/>
  <c r="B33" i="11"/>
  <c r="B59" i="11"/>
  <c r="B82" i="11"/>
  <c r="B75" i="11"/>
  <c r="B10" i="11"/>
  <c r="B9" i="11"/>
  <c r="B55" i="11"/>
  <c r="B86" i="11"/>
  <c r="B27" i="11"/>
  <c r="B103" i="11"/>
  <c r="B38" i="11"/>
  <c r="B48" i="11"/>
  <c r="B45" i="11"/>
  <c r="B32" i="11"/>
  <c r="B44" i="11"/>
  <c r="B89" i="11"/>
  <c r="B51" i="11"/>
  <c r="B41" i="11"/>
  <c r="B67" i="11"/>
  <c r="B2" i="11"/>
  <c r="B56" i="11"/>
  <c r="B47" i="11"/>
  <c r="B21" i="11"/>
  <c r="B24" i="11"/>
  <c r="B23" i="11"/>
  <c r="B95" i="11"/>
  <c r="B30" i="11"/>
  <c r="B102" i="11"/>
  <c r="B37" i="11"/>
  <c r="B101" i="11"/>
  <c r="B36" i="11"/>
  <c r="B16" i="11"/>
  <c r="B43" i="11"/>
  <c r="B1" i="11"/>
  <c r="B58" i="11"/>
  <c r="B90" i="11"/>
  <c r="B8" i="11"/>
  <c r="B39" i="11"/>
  <c r="B14" i="11"/>
  <c r="B73" i="11"/>
  <c r="B87" i="11"/>
  <c r="B22" i="11"/>
  <c r="B94" i="11"/>
  <c r="B29" i="11"/>
  <c r="B93" i="11"/>
  <c r="B28" i="11"/>
  <c r="B100" i="11"/>
  <c r="B35" i="11"/>
  <c r="B64" i="11"/>
  <c r="B50" i="11"/>
  <c r="B25" i="11"/>
  <c r="B96" i="11"/>
  <c r="B31" i="11"/>
  <c r="B79" i="11"/>
  <c r="B42" i="11"/>
  <c r="B71" i="11"/>
  <c r="B6" i="11"/>
  <c r="B78" i="11"/>
  <c r="B13" i="11"/>
  <c r="B77" i="11"/>
  <c r="B12" i="11"/>
  <c r="B84" i="11"/>
  <c r="B19" i="11"/>
  <c r="B99" i="11"/>
  <c r="B34" i="11"/>
  <c r="B40" i="11"/>
  <c r="B80" i="11"/>
  <c r="B15" i="11"/>
  <c r="B92" i="11"/>
  <c r="E16" i="10" l="1"/>
  <c r="E37" i="10"/>
  <c r="E58" i="10"/>
  <c r="C68" i="10"/>
  <c r="C69" i="10" s="1"/>
  <c r="C47" i="10"/>
  <c r="C48" i="10" s="1"/>
  <c r="C71" i="10" l="1"/>
  <c r="C50" i="10"/>
  <c r="C26" i="10"/>
  <c r="C27" i="10" s="1"/>
  <c r="C29" i="10" s="1"/>
  <c r="F23" i="3" l="1"/>
  <c r="O29" i="9" l="1"/>
  <c r="O23" i="9"/>
  <c r="O24" i="9"/>
  <c r="O22" i="9"/>
  <c r="O31" i="9"/>
  <c r="O37" i="9" s="1"/>
  <c r="O43" i="9" s="1"/>
  <c r="O30" i="9"/>
  <c r="O36" i="9" l="1"/>
  <c r="O42" i="9" s="1"/>
  <c r="O35" i="9"/>
  <c r="O41" i="9" s="1"/>
  <c r="O32" i="9"/>
  <c r="O38" i="9" l="1"/>
  <c r="O44" i="9" s="1"/>
  <c r="O46" i="9" s="1"/>
  <c r="F31" i="3"/>
  <c r="F30" i="3"/>
  <c r="F29" i="3"/>
  <c r="F24" i="3"/>
  <c r="F22" i="3"/>
  <c r="F32" i="3" l="1"/>
  <c r="F35" i="3"/>
  <c r="F41" i="3" s="1"/>
  <c r="F36" i="3"/>
  <c r="F42" i="3" s="1"/>
  <c r="F37" i="3"/>
  <c r="F43" i="3" s="1"/>
  <c r="F38" i="3" l="1"/>
  <c r="F44" i="3" l="1"/>
  <c r="F46" i="3" l="1"/>
  <c r="F48" i="3" s="1"/>
  <c r="F52" i="3" l="1"/>
  <c r="O48" i="9" s="1"/>
  <c r="O50" i="9" s="1"/>
</calcChain>
</file>

<file path=xl/sharedStrings.xml><?xml version="1.0" encoding="utf-8"?>
<sst xmlns="http://schemas.openxmlformats.org/spreadsheetml/2006/main" count="415" uniqueCount="243">
  <si>
    <t>Krankenhaus (Name, Anschrift):</t>
  </si>
  <si>
    <t>IK:</t>
  </si>
  <si>
    <t>Oktober</t>
  </si>
  <si>
    <t>November</t>
  </si>
  <si>
    <t>Dezember</t>
  </si>
  <si>
    <t>dreifacher Betrag Sp. 2</t>
  </si>
  <si>
    <t>Summe</t>
  </si>
  <si>
    <t>1.</t>
  </si>
  <si>
    <t>1.1</t>
  </si>
  <si>
    <t>1.2</t>
  </si>
  <si>
    <t>1.3</t>
  </si>
  <si>
    <t>2.</t>
  </si>
  <si>
    <t>2.1</t>
  </si>
  <si>
    <t>2.2</t>
  </si>
  <si>
    <t>2.3</t>
  </si>
  <si>
    <t>3.</t>
  </si>
  <si>
    <t>3.1</t>
  </si>
  <si>
    <t>3.2</t>
  </si>
  <si>
    <t>3.3</t>
  </si>
  <si>
    <t>3.4</t>
  </si>
  <si>
    <t>Ansprechpartner (Name, E-Mailadresse, Telefonr.):</t>
  </si>
  <si>
    <t xml:space="preserve">Anteil der Kosten von Einrichtungen des Krankenhauses, die nicht der akutstationären Versorgung dienen, insbesondere Kosten medizinischer Versorgungszentren, </t>
  </si>
  <si>
    <t>5.</t>
  </si>
  <si>
    <t>6.</t>
  </si>
  <si>
    <t xml:space="preserve">4. </t>
  </si>
  <si>
    <t>Ort, Datum</t>
  </si>
  <si>
    <t>zwölffacher Betrag Sp. 2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</si>
  <si>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</si>
  <si>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</si>
  <si>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</si>
  <si>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</si>
  <si>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</si>
  <si>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</si>
  <si>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</si>
  <si>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</si>
  <si>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</si>
  <si>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7.</t>
  </si>
  <si>
    <t>8.</t>
  </si>
  <si>
    <t>Zeitraum</t>
  </si>
  <si>
    <t>Gesamtbetrag</t>
  </si>
  <si>
    <t>Gesamt-/Teilbetrag</t>
  </si>
  <si>
    <t>Energieform</t>
  </si>
  <si>
    <t>LfdNr</t>
  </si>
  <si>
    <t>Betrag in Euro</t>
  </si>
  <si>
    <t>Name des Energieversorgers</t>
  </si>
  <si>
    <t>nein</t>
  </si>
  <si>
    <t>März 2022</t>
  </si>
  <si>
    <t>Teilbetrag</t>
  </si>
  <si>
    <t>ja</t>
  </si>
  <si>
    <t>4.1</t>
  </si>
  <si>
    <t>4.2</t>
  </si>
  <si>
    <t>4.3</t>
  </si>
  <si>
    <t>leitungsgebundenes Erdgas:</t>
  </si>
  <si>
    <t>leitungsgebundene Fernwärme:</t>
  </si>
  <si>
    <t>leitungsgebundener Strom:</t>
  </si>
  <si>
    <t>Unterschrift der Geschäftsführung</t>
  </si>
  <si>
    <t>von Vorsorge- oder Rehabilitationseinrichtungen oder stationärer Pflegeeinrichtungen, an den nachgewiesenen Bezugskosten*</t>
  </si>
  <si>
    <t>Differenzbetrag gesamt</t>
  </si>
  <si>
    <t>Differenzermittlung</t>
  </si>
  <si>
    <t xml:space="preserve">Differenzbetrag akutstationäre Versorgung </t>
  </si>
  <si>
    <t>Abzug Veränderungswert</t>
  </si>
  <si>
    <t>leitungsgebundenes Erdgas</t>
  </si>
  <si>
    <t>leitungsgebundene Fernwärme</t>
  </si>
  <si>
    <t>leitungsgebundener Strom</t>
  </si>
  <si>
    <t>Abgrenzung nicht-aktustationäre Einrichtungen</t>
  </si>
  <si>
    <t>Krankenhausindividueller Erstattungsbetrag</t>
  </si>
  <si>
    <t>Bezugskosten gesamt</t>
  </si>
  <si>
    <t>2.4</t>
  </si>
  <si>
    <t>4.4</t>
  </si>
  <si>
    <t>Veränderungswert gemäß § 9 Absatz 1b des Krankenhausentgeltgesetzes (KHEntgG) für das Jahr 2022</t>
  </si>
  <si>
    <t>*** Die Abschläge und Bezugskosten sind durch Vorlage der entsprechenden Abrechnungen ggü. der zuständige Landesbehörde oder der von ihr benannten Krankenkasse nachzuweisen.</t>
  </si>
  <si>
    <t>Bezug Anlage/ Wert</t>
  </si>
  <si>
    <t>nicht-akutstat. Versorgung enthalten (ja/nein)</t>
  </si>
  <si>
    <t>* Soweit in den nachgewiesenen Bezugskosten des Krankenhauses Einrichtungen enthalten sind, die nicht der akutstationären Versorgung dienen, insbesondere Kosten medizinischer Versorgungszentren, von Vorsorge- oder Rehabilitationseinrichtungen oder stationärer Pflegeeinrichtungen, sind die Bezugskosten um die rechnerisch auf diese Einrichtungen entfallenden Anteile zu verringern.</t>
  </si>
  <si>
    <t>**** Tatsächliche Verbrauchsabrechnung bezogen auf die Monate Oktober bis Dezember 2022</t>
  </si>
  <si>
    <t>Gezahlte Abschläge** des Krankenhauses***</t>
  </si>
  <si>
    <t>Bezugskosten des Krankenhauses***</t>
  </si>
  <si>
    <t>Übersicht der Nachweise</t>
  </si>
  <si>
    <t>* Vom Krankenhaus zu vergebendes eindeutiges Kennzeichen zum Bezug auf das jeweilige Nachweisdokument</t>
  </si>
  <si>
    <t>Beleg ID*</t>
  </si>
  <si>
    <t>Anlage 2.3</t>
  </si>
  <si>
    <t>für Anlage 2.1 und 2.2</t>
  </si>
  <si>
    <t>2.1 / 1.1</t>
  </si>
  <si>
    <t>2.1 / 1.3</t>
  </si>
  <si>
    <t>Ist-Bezugskosten**** des Krankenhauses***</t>
  </si>
  <si>
    <t>Anlage 2.2</t>
  </si>
  <si>
    <t>Werte unverändert aus Anlage 1.1 zu übernehmen</t>
  </si>
  <si>
    <t>Ermittlung krankenhausindividueller Erstattungsbetrag gemäß § 26f Absatz 5 Krankenhausfinanzierungsgesetz (KHG)</t>
  </si>
  <si>
    <t>Veränderungswert gemäß § 9 Absatz 1b des Krankenhausentgeltgesetzes (KHEntgG) für das Jahr 2023</t>
  </si>
  <si>
    <t>Korrekturbetrag Oktober - Dezember 2022</t>
  </si>
  <si>
    <t>Korrekturbetrag Oktober - Dezember 2022****</t>
  </si>
  <si>
    <t>**** Gemäß Ermittlung in Anlage 2.1</t>
  </si>
  <si>
    <t>Anlage 2.1</t>
  </si>
  <si>
    <t>Ermittlung Korrekturbetrag gemäß § 26f Absatz 5 Satz 1 Nummer 3 Krankenhausfinanzierungsgesetz (KHG)</t>
  </si>
  <si>
    <t>** Werden die Kosten nicht über Abschläge abgerechnet, sondern monatlich nach tatsächlichem Verbrauch, sind diese Werte anzusetzen; § 26f Absatz 5 Satz 1 Nummer 3 und Absatz 6 Satz 1 Nummer 3 KHG beiben davon unberührt.</t>
  </si>
  <si>
    <t>für den Zeitraum Oktober bis Dezember 2022</t>
  </si>
  <si>
    <t>für den Zeitraum Januar bis Dezember 2023</t>
  </si>
  <si>
    <t>***** Ein ermittelter Betrag kleiner Null ist durch den Wert Null zu erstetzen.</t>
  </si>
  <si>
    <t>Krankenhausindividueller Erstattungsbetrag nach Korrektur *****</t>
  </si>
  <si>
    <t>§ 26f Absatz 5 Satz 1 Nummer 3 und Absatz 6 Satz 1 Nummer 3 KHG beiben davon unberührt.</t>
  </si>
  <si>
    <t>Verbrauch in kWh**</t>
  </si>
  <si>
    <t xml:space="preserve">** Werden die Kosten über den tatsächlichen Verbrauch abgerechnet, können die Werte für den März 2022 bei der Ermittlung für den Meldezeitraum Januar bis Dezember 2023 nach den Vorgaben in § 2 Absatz 5 ermittelt werden. </t>
  </si>
  <si>
    <t>Verbrauch in kWh</t>
  </si>
  <si>
    <t>Preis je kWh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</si>
  <si>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</si>
  <si>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</si>
  <si>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</si>
  <si>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</si>
  <si>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</si>
  <si>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</si>
  <si>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</si>
  <si>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</si>
  <si>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</si>
  <si>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</si>
  <si>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</si>
  <si>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Gesamtverbrauch 2022</t>
  </si>
  <si>
    <t>Kosten im Monat</t>
  </si>
  <si>
    <t>Krankenhausindividueller Erstattungsbetrag vor Korrektur *****</t>
  </si>
  <si>
    <t>Differenzbetrag akutstationäre Versorgung *****</t>
  </si>
  <si>
    <t>Monat</t>
  </si>
  <si>
    <t>nach den Vorgaben in § 2 Absatz 5</t>
  </si>
  <si>
    <t>Beispielrechnung März 2022 bei der Ermittlung für den Meldezeitraum Januar bis Dezember 2023</t>
  </si>
  <si>
    <t>Anlage 2.4</t>
  </si>
  <si>
    <t>Energieträger</t>
  </si>
  <si>
    <t>1.4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</si>
  <si>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</si>
  <si>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</si>
  <si>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</si>
  <si>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</si>
  <si>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</si>
  <si>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</si>
  <si>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</si>
  <si>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</si>
  <si>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</si>
  <si>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</si>
  <si>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</si>
  <si>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</si>
  <si>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jahresdurchschnittlicher Monat 2022 (=1.2/12)</t>
  </si>
  <si>
    <t>Referenzwert 03/22 (=1.3 * 1.1.3 Preis je kWh):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</si>
  <si>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</si>
  <si>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</si>
  <si>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</si>
  <si>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</si>
  <si>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</si>
  <si>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</si>
  <si>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</si>
  <si>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</si>
  <si>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</si>
  <si>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</si>
  <si>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</si>
  <si>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</si>
  <si>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</si>
  <si>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</si>
  <si>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</si>
  <si>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</si>
  <si>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</si>
  <si>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</si>
  <si>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</si>
  <si>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</si>
  <si>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</si>
  <si>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</si>
  <si>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</si>
  <si>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</si>
  <si>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Referenzwert 03/22 (=3.3 * 3.1.3 Preis je kWh):</t>
  </si>
  <si>
    <t>Referenzwert 03/22 (=2.3 * 2.1.3 Preis je kWh):</t>
  </si>
  <si>
    <t>jahresdurchschnittlicher Monat 2022 (=2.2/12)</t>
  </si>
  <si>
    <t>jahresdurchschnittlicher Monat 2022 (=3.2/12)</t>
  </si>
  <si>
    <t>** Ist nur auszufüllen insofern die Ermittlung nach § 2 Absatz 5 der Vereinbarung angewendet wird.</t>
  </si>
  <si>
    <t>Version 1.1 vom 31.03.2023</t>
  </si>
  <si>
    <t>AOKN23_1</t>
  </si>
  <si>
    <t>2.2 ErstgsBetr Jan-Dez 2023</t>
  </si>
  <si>
    <t>2.1 KorrBetr Okt-Dez 2022</t>
  </si>
  <si>
    <t>Veränderungswert</t>
  </si>
  <si>
    <t>Kostenanteil leitungsgebundenes Erdgas:</t>
  </si>
  <si>
    <t>Kostenanteil leitungsgebundene Fernwärme:</t>
  </si>
  <si>
    <t>Kostenanteil leitungsgebundener Strom:</t>
  </si>
  <si>
    <t xml:space="preserve">März Erdgas </t>
  </si>
  <si>
    <t>März Fernwärme</t>
  </si>
  <si>
    <t>März Strom</t>
  </si>
  <si>
    <t xml:space="preserve">Zwölffacher Betrag März Erdgas </t>
  </si>
  <si>
    <t xml:space="preserve">Zwölffacher Betrag März Fernwärme </t>
  </si>
  <si>
    <t>Zwölffacher Betrag März Strom</t>
  </si>
  <si>
    <t xml:space="preserve">Jan Erdgas </t>
  </si>
  <si>
    <t xml:space="preserve">Feb Erdgas </t>
  </si>
  <si>
    <t xml:space="preserve">Mrz Erdgas </t>
  </si>
  <si>
    <t>Apr Erdgas</t>
  </si>
  <si>
    <t>Mai Erdgas</t>
  </si>
  <si>
    <t>Jun Erdgas</t>
  </si>
  <si>
    <t>Jul Erdgas</t>
  </si>
  <si>
    <t>Aug Erdgas</t>
  </si>
  <si>
    <t>Sep Erdgas</t>
  </si>
  <si>
    <t>Okt Erdgas</t>
  </si>
  <si>
    <t>Nov Erdgas</t>
  </si>
  <si>
    <t>Dez Erdgas</t>
  </si>
  <si>
    <t xml:space="preserve">Summe Erdgas </t>
  </si>
  <si>
    <t>Jan Fernwärme</t>
  </si>
  <si>
    <t>Feb Fernwärme</t>
  </si>
  <si>
    <t>Mrz Fernwärme</t>
  </si>
  <si>
    <t>Apr Fernwärme</t>
  </si>
  <si>
    <t>Mai Fernwärme</t>
  </si>
  <si>
    <t>Jun Fernwärme</t>
  </si>
  <si>
    <t>Jul Fernwärme</t>
  </si>
  <si>
    <t>Aug Fernwärme</t>
  </si>
  <si>
    <t>Sep Fernwärme</t>
  </si>
  <si>
    <t>Okt Fernwärme</t>
  </si>
  <si>
    <t>Nov Fernwärme</t>
  </si>
  <si>
    <t>Dez Fernwärme</t>
  </si>
  <si>
    <t xml:space="preserve">Summe Fernwärme </t>
  </si>
  <si>
    <t>Jan Strom</t>
  </si>
  <si>
    <t>Feb Strom</t>
  </si>
  <si>
    <t>Mrz Strom</t>
  </si>
  <si>
    <t>Apr Strom</t>
  </si>
  <si>
    <t>Mai Strom</t>
  </si>
  <si>
    <t>Jun Strom</t>
  </si>
  <si>
    <t>Jul Strom</t>
  </si>
  <si>
    <t>Aug Strom</t>
  </si>
  <si>
    <t>Sep Strom</t>
  </si>
  <si>
    <t>Okt Strom</t>
  </si>
  <si>
    <t>Nov Strom</t>
  </si>
  <si>
    <t>Dez Strom</t>
  </si>
  <si>
    <t>Summe Strom</t>
  </si>
  <si>
    <t xml:space="preserve">Differenz Erdgas </t>
  </si>
  <si>
    <t>Differenz Fernwärme</t>
  </si>
  <si>
    <t>Differenz Strom</t>
  </si>
  <si>
    <t>Differenz Gesamt</t>
  </si>
  <si>
    <t>nicht-akut leitungsgebundenes Erdgas</t>
  </si>
  <si>
    <t>nicht-akut leitungsgebundene Fernwärme</t>
  </si>
  <si>
    <t>nicht-akut leitungsgebundener Strom</t>
  </si>
  <si>
    <t>#####</t>
  </si>
  <si>
    <t xml:space="preserve">Dreifacher Betrag März Erdgas </t>
  </si>
  <si>
    <t xml:space="preserve">Dreifacher Betrag März Fernwärme </t>
  </si>
  <si>
    <t>Dreifacher Betrag März Strom</t>
  </si>
  <si>
    <t xml:space="preserve">Oktober Erdgas </t>
  </si>
  <si>
    <t xml:space="preserve">November Erdgas </t>
  </si>
  <si>
    <t xml:space="preserve">Dezember Erdgas </t>
  </si>
  <si>
    <t>Oktober Fernwärme</t>
  </si>
  <si>
    <t>November Fernwärme</t>
  </si>
  <si>
    <t>Dezember Fernwärme</t>
  </si>
  <si>
    <t>Oktober Strom</t>
  </si>
  <si>
    <t>November Strom</t>
  </si>
  <si>
    <t>Dezember Strom</t>
  </si>
  <si>
    <t>Krankenhausindividueller Erstattungsbetrag nach Korrektur</t>
  </si>
  <si>
    <t>Krankenhausindividueller Erstattungsbetrag vor Korrektur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</si>
</sst>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;\-0;;@"/>
    <numFmt numFmtId="166" formatCode="#,##0.00\ &quot;€&quot;;\-0;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3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quotePrefix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6" fontId="0" fillId="0" borderId="1" xfId="0" quotePrefix="1" applyNumberFormat="1" applyFont="1" applyBorder="1" applyAlignment="1">
      <alignment vertical="center"/>
    </xf>
    <xf numFmtId="0" fontId="0" fillId="0" borderId="1" xfId="0" quotePrefix="1" applyFont="1" applyBorder="1" applyAlignment="1">
      <alignment vertical="center"/>
    </xf>
    <xf numFmtId="0" fontId="0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10" fontId="0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64" fontId="7" fillId="6" borderId="1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2" fillId="4" borderId="1" xfId="0" quotePrefix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0" fontId="0" fillId="6" borderId="1" xfId="2" applyNumberFormat="1" applyFont="1" applyFill="1" applyBorder="1" applyAlignment="1">
      <alignment horizontal="center" vertical="center"/>
    </xf>
    <xf numFmtId="0" fontId="2" fillId="7" borderId="1" xfId="0" quotePrefix="1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7" borderId="0" xfId="0" applyFont="1" applyFill="1" applyAlignment="1">
      <alignment vertical="center"/>
    </xf>
    <xf numFmtId="4" fontId="0" fillId="0" borderId="0" xfId="0" applyNumberFormat="1"/>
    <xf numFmtId="164" fontId="11" fillId="0" borderId="0" xfId="0" applyNumberFormat="1" applyFont="1"/>
    <xf numFmtId="0" fontId="11" fillId="0" borderId="0" xfId="0" applyFont="1"/>
    <xf numFmtId="0" fontId="0" fillId="0" borderId="2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2" fillId="0" borderId="1" xfId="0" applyFont="1" applyBorder="1"/>
    <xf numFmtId="16" fontId="0" fillId="0" borderId="1" xfId="0" applyNumberFormat="1" applyBorder="1"/>
    <xf numFmtId="49" fontId="2" fillId="0" borderId="1" xfId="0" quotePrefix="1" applyNumberFormat="1" applyFont="1" applyBorder="1" applyAlignment="1">
      <alignment vertical="center"/>
    </xf>
    <xf numFmtId="49" fontId="0" fillId="0" borderId="1" xfId="0" quotePrefix="1" applyNumberFormat="1" applyBorder="1"/>
    <xf numFmtId="165" fontId="0" fillId="3" borderId="1" xfId="0" applyNumberFormat="1" applyFill="1" applyBorder="1"/>
    <xf numFmtId="165" fontId="12" fillId="3" borderId="1" xfId="0" applyNumberFormat="1" applyFont="1" applyFill="1" applyBorder="1"/>
    <xf numFmtId="166" fontId="12" fillId="3" borderId="1" xfId="0" applyNumberFormat="1" applyFont="1" applyFill="1" applyBorder="1"/>
    <xf numFmtId="0" fontId="0" fillId="0" borderId="0" xfId="0" applyFont="1" applyFill="1" applyAlignment="1">
      <alignment vertical="center"/>
    </xf>
    <xf numFmtId="10" fontId="0" fillId="6" borderId="1" xfId="2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vertical="center"/>
      <protection locked="0"/>
    </xf>
    <xf numFmtId="164" fontId="7" fillId="6" borderId="1" xfId="0" applyNumberFormat="1" applyFont="1" applyFill="1" applyBorder="1" applyAlignment="1" applyProtection="1">
      <alignment horizontal="right" vertical="center"/>
      <protection locked="0"/>
    </xf>
    <xf numFmtId="164" fontId="7" fillId="8" borderId="1" xfId="0" applyNumberFormat="1" applyFont="1" applyFill="1" applyBorder="1" applyAlignment="1" applyProtection="1">
      <alignment horizontal="right" vertical="center"/>
      <protection locked="0"/>
    </xf>
    <xf numFmtId="10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10" fillId="6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7" fontId="0" fillId="0" borderId="1" xfId="0" applyNumberFormat="1" applyFont="1" applyBorder="1" applyAlignment="1" applyProtection="1">
      <alignment vertical="center"/>
      <protection locked="0"/>
    </xf>
    <xf numFmtId="49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164" fontId="7" fillId="0" borderId="1" xfId="0" applyNumberFormat="1" applyFont="1" applyFill="1" applyBorder="1" applyAlignment="1" applyProtection="1">
      <alignment horizontal="right" vertical="center"/>
      <protection locked="0"/>
    </xf>
    <xf numFmtId="16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3" fontId="0" fillId="5" borderId="1" xfId="0" applyNumberFormat="1" applyFill="1" applyBorder="1" applyProtection="1">
      <protection locked="0"/>
    </xf>
    <xf numFmtId="3" fontId="12" fillId="5" borderId="1" xfId="0" applyNumberFormat="1" applyFont="1" applyFill="1" applyBorder="1" applyProtection="1">
      <protection locked="0"/>
    </xf>
    <xf numFmtId="164" fontId="12" fillId="5" borderId="1" xfId="0" applyNumberFormat="1" applyFont="1" applyFill="1" applyBorder="1" applyProtection="1">
      <protection locked="0"/>
    </xf>
    <xf numFmtId="0" fontId="2" fillId="0" borderId="0" xfId="0" applyFont="1" applyBorder="1"/>
    <xf numFmtId="0" fontId="0" fillId="0" borderId="0" xfId="0" applyAlignment="1">
      <alignment horizontal="left"/>
    </xf>
    <xf numFmtId="0" fontId="2" fillId="0" borderId="0" xfId="0" applyFont="1"/>
    <xf numFmtId="10" fontId="0" fillId="0" borderId="0" xfId="0" applyNumberFormat="1" applyAlignment="1">
      <alignment horizontal="left"/>
    </xf>
    <xf numFmtId="17" fontId="2" fillId="0" borderId="0" xfId="0" applyNumberFormat="1" applyFont="1"/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9" borderId="0" xfId="0" applyFont="1" applyFill="1"/>
    <xf numFmtId="0" fontId="0" fillId="9" borderId="0" xfId="0" applyFill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3">
    <cellStyle name="Prozent" xfId="2" builtinId="5"/>
    <cellStyle name="Standard" xfId="0" builtinId="0"/>
    <cellStyle name="Standard 2 2" xfId="1"/>
  </cellStyles>
  <dxfs count="0"/>
  <tableStyles count="0" defaultTableStyle="TableStyleMedium2" defaultPivotStyle="PivotStyleLight16"/>
  <colors>
    <mruColors>
      <color rgb="FFCCFFCC"/>
      <color rgb="FF99CCFF"/>
      <color rgb="FFF0A4E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topLeftCell="A16" zoomScaleNormal="100" workbookViewId="0">
      <selection activeCell="I23" sqref="I23"/>
    </sheetView>
  </sheetViews>
  <sheetFormatPr baseColWidth="10" defaultColWidth="11.5703125" defaultRowHeight="15" x14ac:dyDescent="0.25"/>
  <cols>
    <col min="1" max="1" width="4.85546875" style="5" customWidth="1"/>
    <col min="2" max="2" width="60.28515625" style="5" customWidth="1"/>
    <col min="3" max="3" width="18.7109375" style="5" customWidth="1"/>
    <col min="4" max="4" width="26.7109375" style="5" bestFit="1" customWidth="1"/>
    <col min="5" max="6" width="18.7109375" style="5" customWidth="1"/>
    <col min="7" max="7" width="8" style="5" customWidth="1"/>
    <col min="8" max="16384" width="11.5703125" style="5"/>
  </cols>
  <sheetData>
    <row r="1" spans="1:6" ht="17.25" x14ac:dyDescent="0.25">
      <c r="A1" s="10" t="s">
        <v>92</v>
      </c>
      <c r="B1" s="10"/>
      <c r="C1" s="10"/>
      <c r="D1" s="10"/>
      <c r="E1" s="10"/>
      <c r="F1" s="10"/>
    </row>
    <row r="2" spans="1:6" ht="17.25" x14ac:dyDescent="0.25">
      <c r="A2" s="10" t="s">
        <v>93</v>
      </c>
      <c r="B2" s="10"/>
      <c r="C2" s="10"/>
      <c r="D2" s="10"/>
      <c r="E2" s="10"/>
      <c r="F2" s="10"/>
    </row>
    <row r="3" spans="1:6" ht="17.25" x14ac:dyDescent="0.25">
      <c r="A3" s="10" t="s">
        <v>95</v>
      </c>
      <c r="B3" s="10"/>
      <c r="C3" s="10"/>
      <c r="D3" s="10"/>
      <c r="E3" s="10"/>
      <c r="F3" s="10"/>
    </row>
    <row r="4" spans="1:6" ht="18.600000000000001" customHeight="1" x14ac:dyDescent="0.25">
      <c r="A4" s="58" t="s">
        <v>168</v>
      </c>
    </row>
    <row r="5" spans="1:6" ht="18.600000000000001" customHeight="1" x14ac:dyDescent="0.25"/>
    <row r="6" spans="1:6" ht="26.25" customHeight="1" x14ac:dyDescent="0.25">
      <c r="A6" s="86" t="s">
        <v>0</v>
      </c>
      <c r="B6" s="87"/>
      <c r="C6" s="88"/>
      <c r="D6" s="89"/>
    </row>
    <row r="7" spans="1:6" ht="26.25" customHeight="1" x14ac:dyDescent="0.25">
      <c r="A7" s="86" t="s">
        <v>20</v>
      </c>
      <c r="B7" s="87"/>
      <c r="C7" s="88"/>
      <c r="D7" s="89"/>
    </row>
    <row r="8" spans="1:6" ht="26.25" customHeight="1" x14ac:dyDescent="0.25">
      <c r="A8" s="86" t="s">
        <v>1</v>
      </c>
      <c r="B8" s="87"/>
      <c r="C8" s="88"/>
      <c r="D8" s="89"/>
    </row>
    <row r="9" spans="1:6" ht="15.6" customHeight="1" x14ac:dyDescent="0.25"/>
    <row r="10" spans="1:6" ht="15.6" customHeight="1" x14ac:dyDescent="0.25"/>
    <row r="11" spans="1:6" s="6" customFormat="1" ht="24" customHeight="1" x14ac:dyDescent="0.25">
      <c r="A11" s="6" t="s">
        <v>69</v>
      </c>
      <c r="E11" s="40">
        <v>2.3199999999999998E-2</v>
      </c>
    </row>
    <row r="12" spans="1:6" ht="15.6" customHeight="1" x14ac:dyDescent="0.25">
      <c r="B12" s="8"/>
    </row>
    <row r="13" spans="1:6" x14ac:dyDescent="0.25">
      <c r="A13" s="7" t="s">
        <v>21</v>
      </c>
      <c r="B13" s="8"/>
    </row>
    <row r="14" spans="1:6" x14ac:dyDescent="0.25">
      <c r="A14" s="7" t="s">
        <v>56</v>
      </c>
      <c r="B14" s="8"/>
    </row>
    <row r="15" spans="1:6" ht="16.899999999999999" customHeight="1" x14ac:dyDescent="0.25">
      <c r="B15" s="8"/>
      <c r="D15" s="19" t="s">
        <v>52</v>
      </c>
      <c r="E15" s="59">
        <v>0</v>
      </c>
    </row>
    <row r="16" spans="1:6" ht="16.899999999999999" customHeight="1" x14ac:dyDescent="0.25">
      <c r="A16" s="7"/>
      <c r="B16" s="8"/>
      <c r="D16" s="19" t="s">
        <v>53</v>
      </c>
      <c r="E16" s="59">
        <v>0.4</v>
      </c>
    </row>
    <row r="17" spans="1:6" ht="16.899999999999999" customHeight="1" x14ac:dyDescent="0.25">
      <c r="A17" s="7"/>
      <c r="B17" s="8"/>
      <c r="D17" s="19" t="s">
        <v>54</v>
      </c>
      <c r="E17" s="59">
        <v>0.4</v>
      </c>
    </row>
    <row r="18" spans="1:6" ht="15.6" customHeight="1" x14ac:dyDescent="0.25">
      <c r="A18" s="7"/>
      <c r="B18" s="8"/>
      <c r="E18" s="15"/>
    </row>
    <row r="19" spans="1:6" ht="15.6" customHeight="1" x14ac:dyDescent="0.25">
      <c r="B19" s="8"/>
    </row>
    <row r="20" spans="1:6" ht="30" customHeight="1" x14ac:dyDescent="0.25">
      <c r="A20" s="3" t="s">
        <v>7</v>
      </c>
      <c r="B20" s="34" t="s">
        <v>75</v>
      </c>
      <c r="C20" s="35" t="s">
        <v>46</v>
      </c>
      <c r="E20" s="16"/>
      <c r="F20" s="1" t="s">
        <v>5</v>
      </c>
    </row>
    <row r="21" spans="1:6" ht="13.15" customHeight="1" x14ac:dyDescent="0.25">
      <c r="B21" s="17">
        <v>1</v>
      </c>
      <c r="C21" s="17">
        <v>2</v>
      </c>
      <c r="E21" s="18"/>
      <c r="F21" s="17">
        <v>3</v>
      </c>
    </row>
    <row r="22" spans="1:6" ht="15.6" customHeight="1" x14ac:dyDescent="0.25">
      <c r="A22" s="11" t="s">
        <v>8</v>
      </c>
      <c r="B22" s="19" t="s">
        <v>61</v>
      </c>
      <c r="C22" s="61">
        <v>500000</v>
      </c>
      <c r="E22" s="20"/>
      <c r="F22" s="21">
        <f>C22*3</f>
        <v>1500000</v>
      </c>
    </row>
    <row r="23" spans="1:6" ht="15.6" customHeight="1" x14ac:dyDescent="0.25">
      <c r="A23" s="12" t="s">
        <v>9</v>
      </c>
      <c r="B23" s="19" t="s">
        <v>62</v>
      </c>
      <c r="C23" s="61">
        <v>0</v>
      </c>
      <c r="E23" s="20"/>
      <c r="F23" s="21">
        <f>C23*3</f>
        <v>0</v>
      </c>
    </row>
    <row r="24" spans="1:6" ht="15.6" customHeight="1" x14ac:dyDescent="0.25">
      <c r="A24" s="12" t="s">
        <v>10</v>
      </c>
      <c r="B24" s="19" t="s">
        <v>63</v>
      </c>
      <c r="C24" s="61">
        <v>10000</v>
      </c>
      <c r="E24" s="20"/>
      <c r="F24" s="21">
        <f>C24*3</f>
        <v>30000</v>
      </c>
    </row>
    <row r="25" spans="1:6" ht="15.6" customHeight="1" x14ac:dyDescent="0.25">
      <c r="B25" s="22"/>
    </row>
    <row r="26" spans="1:6" ht="15.6" customHeight="1" x14ac:dyDescent="0.25">
      <c r="B26" s="22"/>
    </row>
    <row r="27" spans="1:6" ht="15.6" customHeight="1" x14ac:dyDescent="0.25">
      <c r="B27" s="22"/>
      <c r="C27" s="84">
        <v>2022</v>
      </c>
      <c r="D27" s="84"/>
      <c r="E27" s="84"/>
      <c r="F27" s="84"/>
    </row>
    <row r="28" spans="1:6" ht="27" customHeight="1" x14ac:dyDescent="0.25">
      <c r="A28" s="3" t="s">
        <v>11</v>
      </c>
      <c r="B28" s="2" t="s">
        <v>84</v>
      </c>
      <c r="C28" s="25" t="s">
        <v>2</v>
      </c>
      <c r="D28" s="25" t="s">
        <v>3</v>
      </c>
      <c r="E28" s="25" t="s">
        <v>4</v>
      </c>
      <c r="F28" s="25" t="s">
        <v>6</v>
      </c>
    </row>
    <row r="29" spans="1:6" ht="15.6" customHeight="1" x14ac:dyDescent="0.25">
      <c r="A29" s="11" t="s">
        <v>12</v>
      </c>
      <c r="B29" s="19" t="s">
        <v>61</v>
      </c>
      <c r="C29" s="60">
        <v>700000</v>
      </c>
      <c r="D29" s="60">
        <v>780000</v>
      </c>
      <c r="E29" s="60">
        <v>800000</v>
      </c>
      <c r="F29" s="21">
        <f>SUM(C29:E29)</f>
        <v>2280000</v>
      </c>
    </row>
    <row r="30" spans="1:6" ht="15.6" customHeight="1" x14ac:dyDescent="0.25">
      <c r="A30" s="12" t="s">
        <v>13</v>
      </c>
      <c r="B30" s="19" t="s">
        <v>62</v>
      </c>
      <c r="C30" s="60">
        <v>0</v>
      </c>
      <c r="D30" s="60">
        <v>0</v>
      </c>
      <c r="E30" s="60">
        <v>10000</v>
      </c>
      <c r="F30" s="21">
        <f t="shared" ref="F30:F31" si="0">SUM(C30:E30)</f>
        <v>10000</v>
      </c>
    </row>
    <row r="31" spans="1:6" ht="15.6" customHeight="1" x14ac:dyDescent="0.25">
      <c r="A31" s="12" t="s">
        <v>14</v>
      </c>
      <c r="B31" s="19" t="s">
        <v>63</v>
      </c>
      <c r="C31" s="60">
        <v>12000</v>
      </c>
      <c r="D31" s="60">
        <v>13000</v>
      </c>
      <c r="E31" s="60">
        <v>14000</v>
      </c>
      <c r="F31" s="21">
        <f t="shared" si="0"/>
        <v>39000</v>
      </c>
    </row>
    <row r="32" spans="1:6" ht="15.6" customHeight="1" x14ac:dyDescent="0.25">
      <c r="A32" s="3" t="s">
        <v>67</v>
      </c>
      <c r="B32" s="26" t="s">
        <v>66</v>
      </c>
      <c r="C32" s="24"/>
      <c r="F32" s="4">
        <f>SUM(F29:F31)</f>
        <v>2329000</v>
      </c>
    </row>
    <row r="33" spans="1:6" ht="15.6" customHeight="1" x14ac:dyDescent="0.25">
      <c r="A33" s="13"/>
      <c r="B33" s="23"/>
      <c r="C33" s="22"/>
    </row>
    <row r="34" spans="1:6" ht="15.6" customHeight="1" x14ac:dyDescent="0.25">
      <c r="A34" s="3" t="s">
        <v>15</v>
      </c>
      <c r="B34" s="2" t="s">
        <v>58</v>
      </c>
      <c r="C34" s="9"/>
      <c r="D34" s="9"/>
      <c r="E34" s="9"/>
      <c r="F34" s="9"/>
    </row>
    <row r="35" spans="1:6" ht="15.6" customHeight="1" x14ac:dyDescent="0.25">
      <c r="A35" s="11" t="s">
        <v>16</v>
      </c>
      <c r="B35" s="19" t="s">
        <v>61</v>
      </c>
      <c r="F35" s="21">
        <f>F29-F22</f>
        <v>780000</v>
      </c>
    </row>
    <row r="36" spans="1:6" ht="15.6" customHeight="1" x14ac:dyDescent="0.25">
      <c r="A36" s="12" t="s">
        <v>17</v>
      </c>
      <c r="B36" s="19" t="s">
        <v>62</v>
      </c>
      <c r="F36" s="21">
        <f>F30-F23</f>
        <v>10000</v>
      </c>
    </row>
    <row r="37" spans="1:6" ht="15.6" customHeight="1" x14ac:dyDescent="0.25">
      <c r="A37" s="12" t="s">
        <v>18</v>
      </c>
      <c r="B37" s="19" t="s">
        <v>63</v>
      </c>
      <c r="F37" s="21">
        <f>F31-F24</f>
        <v>9000</v>
      </c>
    </row>
    <row r="38" spans="1:6" x14ac:dyDescent="0.25">
      <c r="A38" s="3" t="s">
        <v>19</v>
      </c>
      <c r="B38" s="26" t="s">
        <v>57</v>
      </c>
      <c r="F38" s="4">
        <f>SUM(F35:F37)</f>
        <v>799000</v>
      </c>
    </row>
    <row r="39" spans="1:6" ht="15.6" customHeight="1" x14ac:dyDescent="0.25">
      <c r="B39" s="22"/>
    </row>
    <row r="40" spans="1:6" ht="15.6" customHeight="1" x14ac:dyDescent="0.25">
      <c r="A40" s="3" t="s">
        <v>24</v>
      </c>
      <c r="B40" s="2" t="s">
        <v>64</v>
      </c>
    </row>
    <row r="41" spans="1:6" ht="15.6" customHeight="1" x14ac:dyDescent="0.25">
      <c r="A41" s="11" t="s">
        <v>49</v>
      </c>
      <c r="B41" s="19" t="s">
        <v>61</v>
      </c>
      <c r="F41" s="21">
        <f>F35*E15</f>
        <v>0</v>
      </c>
    </row>
    <row r="42" spans="1:6" ht="15.6" customHeight="1" x14ac:dyDescent="0.25">
      <c r="A42" s="12" t="s">
        <v>50</v>
      </c>
      <c r="B42" s="19" t="s">
        <v>62</v>
      </c>
      <c r="F42" s="21">
        <f>F36*E16</f>
        <v>4000</v>
      </c>
    </row>
    <row r="43" spans="1:6" ht="15.6" customHeight="1" x14ac:dyDescent="0.25">
      <c r="A43" s="12" t="s">
        <v>51</v>
      </c>
      <c r="B43" s="19" t="s">
        <v>63</v>
      </c>
      <c r="F43" s="21">
        <f>F37*E17</f>
        <v>3600</v>
      </c>
    </row>
    <row r="44" spans="1:6" x14ac:dyDescent="0.25">
      <c r="A44" s="3" t="s">
        <v>68</v>
      </c>
      <c r="B44" s="26" t="s">
        <v>59</v>
      </c>
      <c r="F44" s="4">
        <f>F38-SUM(F41:F43)</f>
        <v>791400</v>
      </c>
    </row>
    <row r="45" spans="1:6" ht="15.6" customHeight="1" x14ac:dyDescent="0.25">
      <c r="B45" s="22"/>
    </row>
    <row r="46" spans="1:6" x14ac:dyDescent="0.25">
      <c r="A46" s="3" t="s">
        <v>22</v>
      </c>
      <c r="B46" s="2" t="s">
        <v>60</v>
      </c>
      <c r="F46" s="4">
        <f>ABS(F44*E11)</f>
        <v>18360.48</v>
      </c>
    </row>
    <row r="47" spans="1:6" ht="15.6" customHeight="1" x14ac:dyDescent="0.25">
      <c r="B47" s="22"/>
    </row>
    <row r="48" spans="1:6" x14ac:dyDescent="0.25">
      <c r="A48" s="3" t="s">
        <v>23</v>
      </c>
      <c r="B48" s="32" t="s">
        <v>98</v>
      </c>
      <c r="F48" s="4">
        <f>IF(F44-F46&lt;0,0,F44-F46)</f>
        <v>773039.52</v>
      </c>
    </row>
    <row r="49" spans="1:8" ht="15.6" customHeight="1" x14ac:dyDescent="0.25">
      <c r="B49" s="22"/>
    </row>
    <row r="50" spans="1:8" x14ac:dyDescent="0.25">
      <c r="A50" s="41" t="s">
        <v>36</v>
      </c>
      <c r="B50" s="39" t="s">
        <v>117</v>
      </c>
      <c r="F50" s="64">
        <v>626519.52</v>
      </c>
    </row>
    <row r="51" spans="1:8" ht="15.6" customHeight="1" x14ac:dyDescent="0.25">
      <c r="B51" s="22"/>
    </row>
    <row r="52" spans="1:8" ht="15.6" customHeight="1" x14ac:dyDescent="0.25">
      <c r="A52" s="3" t="s">
        <v>37</v>
      </c>
      <c r="B52" s="39" t="s">
        <v>89</v>
      </c>
      <c r="F52" s="4">
        <f>F48-F50</f>
        <v>146520</v>
      </c>
    </row>
    <row r="53" spans="1:8" ht="15.6" customHeight="1" x14ac:dyDescent="0.25">
      <c r="A53" s="36"/>
    </row>
    <row r="54" spans="1:8" ht="15.6" customHeight="1" x14ac:dyDescent="0.25">
      <c r="A54" s="36"/>
    </row>
    <row r="55" spans="1:8" ht="14.45" customHeight="1" x14ac:dyDescent="0.25">
      <c r="A55" s="28"/>
      <c r="B55" s="42" t="s">
        <v>86</v>
      </c>
    </row>
    <row r="56" spans="1:8" ht="27.6" customHeight="1" x14ac:dyDescent="0.25">
      <c r="A56" s="85" t="s">
        <v>73</v>
      </c>
      <c r="B56" s="85"/>
      <c r="C56" s="85"/>
      <c r="D56" s="85"/>
      <c r="E56" s="85"/>
      <c r="F56" s="85"/>
      <c r="G56" s="85"/>
      <c r="H56" s="85"/>
    </row>
    <row r="57" spans="1:8" ht="14.45" customHeight="1" x14ac:dyDescent="0.25">
      <c r="A57" s="33" t="s">
        <v>94</v>
      </c>
    </row>
    <row r="58" spans="1:8" ht="14.45" customHeight="1" x14ac:dyDescent="0.25">
      <c r="A58" s="14" t="s">
        <v>70</v>
      </c>
    </row>
    <row r="59" spans="1:8" ht="14.45" customHeight="1" x14ac:dyDescent="0.25">
      <c r="A59" s="14" t="s">
        <v>74</v>
      </c>
    </row>
    <row r="60" spans="1:8" ht="14.45" customHeight="1" x14ac:dyDescent="0.25">
      <c r="A60" s="33" t="s">
        <v>97</v>
      </c>
    </row>
    <row r="62" spans="1:8" x14ac:dyDescent="0.25">
      <c r="A62" s="27"/>
      <c r="B62" s="27"/>
      <c r="C62" s="27"/>
      <c r="D62" s="27"/>
      <c r="E62" s="27"/>
      <c r="F62" s="27"/>
      <c r="G62" s="27"/>
      <c r="H62" s="27"/>
    </row>
    <row r="63" spans="1:8" x14ac:dyDescent="0.25">
      <c r="A63" s="5" t="s">
        <v>25</v>
      </c>
    </row>
    <row r="65" spans="1:8" x14ac:dyDescent="0.25">
      <c r="A65" s="27"/>
      <c r="B65" s="27"/>
      <c r="C65" s="27"/>
      <c r="D65" s="27"/>
      <c r="E65" s="27"/>
      <c r="F65" s="27"/>
      <c r="G65" s="27"/>
      <c r="H65" s="27"/>
    </row>
    <row r="66" spans="1:8" x14ac:dyDescent="0.25">
      <c r="A66" s="5" t="s">
        <v>55</v>
      </c>
    </row>
  </sheetData>
  <sheetProtection password="C338" sheet="1" objects="1" scenarios="1"/>
  <mergeCells count="8">
    <mergeCell ref="C27:F27"/>
    <mergeCell ref="A56:H56"/>
    <mergeCell ref="A6:B6"/>
    <mergeCell ref="C6:D6"/>
    <mergeCell ref="A7:B7"/>
    <mergeCell ref="C7:D7"/>
    <mergeCell ref="A8:B8"/>
    <mergeCell ref="C8:D8"/>
  </mergeCells>
  <pageMargins left="0.70866141732283472" right="0.70866141732283472" top="0.78740157480314965" bottom="0.78740157480314965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zoomScaleNormal="100" zoomScaleSheetLayoutView="80" workbookViewId="0">
      <selection activeCell="H10" sqref="H10"/>
    </sheetView>
  </sheetViews>
  <sheetFormatPr baseColWidth="10" defaultColWidth="11.5703125" defaultRowHeight="15" x14ac:dyDescent="0.25"/>
  <cols>
    <col min="1" max="1" width="4.85546875" style="5" customWidth="1"/>
    <col min="2" max="2" width="46" style="5" customWidth="1"/>
    <col min="3" max="3" width="21.85546875" style="5" customWidth="1"/>
    <col min="4" max="4" width="30.28515625" style="5" customWidth="1"/>
    <col min="5" max="15" width="18.28515625" style="5" customWidth="1"/>
    <col min="16" max="16384" width="11.5703125" style="5"/>
  </cols>
  <sheetData>
    <row r="1" spans="1:5" ht="17.25" x14ac:dyDescent="0.25">
      <c r="A1" s="10" t="s">
        <v>85</v>
      </c>
    </row>
    <row r="2" spans="1:5" ht="17.25" x14ac:dyDescent="0.25">
      <c r="A2" s="10" t="s">
        <v>87</v>
      </c>
    </row>
    <row r="3" spans="1:5" ht="17.25" x14ac:dyDescent="0.25">
      <c r="A3" s="10" t="s">
        <v>96</v>
      </c>
    </row>
    <row r="4" spans="1:5" ht="18.600000000000001" customHeight="1" x14ac:dyDescent="0.25">
      <c r="A4" s="58" t="s">
        <v>168</v>
      </c>
      <c r="B4" s="58"/>
    </row>
    <row r="5" spans="1:5" ht="18.600000000000001" customHeight="1" x14ac:dyDescent="0.25"/>
    <row r="6" spans="1:5" ht="26.25" customHeight="1" x14ac:dyDescent="0.25">
      <c r="A6" s="86" t="s">
        <v>0</v>
      </c>
      <c r="B6" s="87"/>
      <c r="C6" s="88">
        <f>'2.1 KorrBetr Okt-Dez 2022'!C6:D6</f>
        <v>0</v>
      </c>
      <c r="D6" s="89"/>
    </row>
    <row r="7" spans="1:5" ht="26.25" customHeight="1" x14ac:dyDescent="0.25">
      <c r="A7" s="86" t="s">
        <v>20</v>
      </c>
      <c r="B7" s="87"/>
      <c r="C7" s="88">
        <f>'2.1 KorrBetr Okt-Dez 2022'!C7:D7</f>
        <v>0</v>
      </c>
      <c r="D7" s="89"/>
    </row>
    <row r="8" spans="1:5" ht="26.25" customHeight="1" x14ac:dyDescent="0.25">
      <c r="A8" s="86" t="s">
        <v>1</v>
      </c>
      <c r="B8" s="87"/>
      <c r="C8" s="88">
        <f>'2.1 KorrBetr Okt-Dez 2022'!C8:D8</f>
        <v>0</v>
      </c>
      <c r="D8" s="89"/>
    </row>
    <row r="9" spans="1:5" ht="15.6" customHeight="1" x14ac:dyDescent="0.25"/>
    <row r="10" spans="1:5" ht="15.6" customHeight="1" x14ac:dyDescent="0.25"/>
    <row r="11" spans="1:5" s="6" customFormat="1" ht="24" customHeight="1" x14ac:dyDescent="0.25">
      <c r="A11" s="6" t="s">
        <v>88</v>
      </c>
      <c r="E11" s="63">
        <v>4.3200000000000002E-2</v>
      </c>
    </row>
    <row r="12" spans="1:5" ht="15.6" customHeight="1" x14ac:dyDescent="0.25">
      <c r="B12" s="8"/>
    </row>
    <row r="13" spans="1:5" x14ac:dyDescent="0.25">
      <c r="A13" s="7" t="s">
        <v>21</v>
      </c>
      <c r="B13" s="8"/>
    </row>
    <row r="14" spans="1:5" x14ac:dyDescent="0.25">
      <c r="A14" s="7" t="s">
        <v>56</v>
      </c>
      <c r="B14" s="8"/>
    </row>
    <row r="15" spans="1:5" ht="18" customHeight="1" x14ac:dyDescent="0.25">
      <c r="B15" s="8"/>
      <c r="D15" s="19" t="s">
        <v>52</v>
      </c>
      <c r="E15" s="59">
        <v>0</v>
      </c>
    </row>
    <row r="16" spans="1:5" ht="18" customHeight="1" x14ac:dyDescent="0.25">
      <c r="A16" s="7"/>
      <c r="B16" s="8"/>
      <c r="D16" s="19" t="s">
        <v>53</v>
      </c>
      <c r="E16" s="59">
        <v>0.4</v>
      </c>
    </row>
    <row r="17" spans="1:15" ht="18" customHeight="1" x14ac:dyDescent="0.25">
      <c r="A17" s="7"/>
      <c r="B17" s="8"/>
      <c r="D17" s="19" t="s">
        <v>54</v>
      </c>
      <c r="E17" s="59">
        <v>0.4</v>
      </c>
    </row>
    <row r="18" spans="1:15" ht="15.6" customHeight="1" x14ac:dyDescent="0.25">
      <c r="A18" s="7"/>
      <c r="B18" s="8"/>
      <c r="E18" s="15"/>
    </row>
    <row r="19" spans="1:15" ht="15.6" customHeight="1" x14ac:dyDescent="0.25">
      <c r="B19" s="8"/>
    </row>
    <row r="20" spans="1:15" ht="30" customHeight="1" x14ac:dyDescent="0.25">
      <c r="A20" s="3" t="s">
        <v>7</v>
      </c>
      <c r="B20" s="34" t="s">
        <v>75</v>
      </c>
      <c r="C20" s="35" t="s">
        <v>46</v>
      </c>
      <c r="E20" s="16"/>
      <c r="O20" s="1" t="s">
        <v>26</v>
      </c>
    </row>
    <row r="21" spans="1:15" ht="13.15" customHeight="1" x14ac:dyDescent="0.25">
      <c r="B21" s="17">
        <v>1</v>
      </c>
      <c r="C21" s="17">
        <v>2</v>
      </c>
      <c r="E21" s="18"/>
      <c r="O21" s="17">
        <v>3</v>
      </c>
    </row>
    <row r="22" spans="1:15" ht="15.6" customHeight="1" x14ac:dyDescent="0.25">
      <c r="A22" s="11" t="s">
        <v>8</v>
      </c>
      <c r="B22" s="19" t="s">
        <v>61</v>
      </c>
      <c r="C22" s="62">
        <v>500000</v>
      </c>
      <c r="E22" s="20"/>
      <c r="O22" s="21">
        <f>C22*12</f>
        <v>6000000</v>
      </c>
    </row>
    <row r="23" spans="1:15" ht="15.6" customHeight="1" x14ac:dyDescent="0.25">
      <c r="A23" s="12" t="s">
        <v>9</v>
      </c>
      <c r="B23" s="19" t="s">
        <v>62</v>
      </c>
      <c r="C23" s="62">
        <v>0</v>
      </c>
      <c r="E23" s="20"/>
      <c r="O23" s="21">
        <f t="shared" ref="O23:O24" si="0">C23*12</f>
        <v>0</v>
      </c>
    </row>
    <row r="24" spans="1:15" ht="15.6" customHeight="1" x14ac:dyDescent="0.25">
      <c r="A24" s="12" t="s">
        <v>10</v>
      </c>
      <c r="B24" s="19" t="s">
        <v>63</v>
      </c>
      <c r="C24" s="62">
        <v>10000</v>
      </c>
      <c r="E24" s="20"/>
      <c r="O24" s="21">
        <f t="shared" si="0"/>
        <v>120000</v>
      </c>
    </row>
    <row r="25" spans="1:15" ht="15.6" customHeight="1" x14ac:dyDescent="0.25">
      <c r="B25" s="22"/>
    </row>
    <row r="26" spans="1:15" ht="15.6" customHeight="1" x14ac:dyDescent="0.25">
      <c r="B26" s="22"/>
    </row>
    <row r="27" spans="1:15" ht="15.6" customHeight="1" x14ac:dyDescent="0.25">
      <c r="B27" s="22"/>
      <c r="C27" s="90">
        <v>2023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2"/>
    </row>
    <row r="28" spans="1:15" ht="27" customHeight="1" x14ac:dyDescent="0.25">
      <c r="A28" s="3" t="s">
        <v>11</v>
      </c>
      <c r="B28" s="2" t="s">
        <v>76</v>
      </c>
      <c r="C28" s="38" t="s">
        <v>27</v>
      </c>
      <c r="D28" s="38" t="s">
        <v>28</v>
      </c>
      <c r="E28" s="38" t="s">
        <v>29</v>
      </c>
      <c r="F28" s="38" t="s">
        <v>30</v>
      </c>
      <c r="G28" s="38" t="s">
        <v>31</v>
      </c>
      <c r="H28" s="38" t="s">
        <v>32</v>
      </c>
      <c r="I28" s="38" t="s">
        <v>33</v>
      </c>
      <c r="J28" s="38" t="s">
        <v>34</v>
      </c>
      <c r="K28" s="38" t="s">
        <v>35</v>
      </c>
      <c r="L28" s="38" t="s">
        <v>2</v>
      </c>
      <c r="M28" s="38" t="s">
        <v>3</v>
      </c>
      <c r="N28" s="38" t="s">
        <v>4</v>
      </c>
      <c r="O28" s="38" t="s">
        <v>6</v>
      </c>
    </row>
    <row r="29" spans="1:15" ht="15.6" customHeight="1" x14ac:dyDescent="0.25">
      <c r="A29" s="11" t="s">
        <v>12</v>
      </c>
      <c r="B29" s="19" t="s">
        <v>61</v>
      </c>
      <c r="C29" s="60">
        <v>700000</v>
      </c>
      <c r="D29" s="60">
        <v>710000</v>
      </c>
      <c r="E29" s="60">
        <v>720000</v>
      </c>
      <c r="F29" s="60">
        <v>730000</v>
      </c>
      <c r="G29" s="60">
        <v>740000</v>
      </c>
      <c r="H29" s="60">
        <v>750000</v>
      </c>
      <c r="I29" s="60">
        <v>760000</v>
      </c>
      <c r="J29" s="60">
        <v>770000</v>
      </c>
      <c r="K29" s="60">
        <v>780000</v>
      </c>
      <c r="L29" s="60">
        <v>790000</v>
      </c>
      <c r="M29" s="60">
        <v>800000</v>
      </c>
      <c r="N29" s="60">
        <v>810000</v>
      </c>
      <c r="O29" s="21">
        <f>SUM(C29:N29)</f>
        <v>9060000</v>
      </c>
    </row>
    <row r="30" spans="1:15" ht="15.6" customHeight="1" x14ac:dyDescent="0.25">
      <c r="A30" s="12" t="s">
        <v>13</v>
      </c>
      <c r="B30" s="19" t="s">
        <v>62</v>
      </c>
      <c r="C30" s="60">
        <v>0</v>
      </c>
      <c r="D30" s="60">
        <v>0</v>
      </c>
      <c r="E30" s="60">
        <v>10000</v>
      </c>
      <c r="F30" s="60">
        <v>12000</v>
      </c>
      <c r="G30" s="60">
        <v>14000</v>
      </c>
      <c r="H30" s="60">
        <v>16000</v>
      </c>
      <c r="I30" s="60">
        <v>18000</v>
      </c>
      <c r="J30" s="60">
        <v>20000</v>
      </c>
      <c r="K30" s="60">
        <v>22000</v>
      </c>
      <c r="L30" s="60">
        <v>24000</v>
      </c>
      <c r="M30" s="60">
        <v>26000</v>
      </c>
      <c r="N30" s="60">
        <v>28000</v>
      </c>
      <c r="O30" s="21">
        <f t="shared" ref="O30:O31" si="1">SUM(C30:N30)</f>
        <v>190000</v>
      </c>
    </row>
    <row r="31" spans="1:15" ht="15.6" customHeight="1" x14ac:dyDescent="0.25">
      <c r="A31" s="12" t="s">
        <v>14</v>
      </c>
      <c r="B31" s="19" t="s">
        <v>63</v>
      </c>
      <c r="C31" s="60">
        <v>12000</v>
      </c>
      <c r="D31" s="60">
        <v>13000</v>
      </c>
      <c r="E31" s="60">
        <v>14000</v>
      </c>
      <c r="F31" s="60">
        <v>15000</v>
      </c>
      <c r="G31" s="60">
        <v>16000</v>
      </c>
      <c r="H31" s="60">
        <v>17000</v>
      </c>
      <c r="I31" s="60">
        <v>18000</v>
      </c>
      <c r="J31" s="60">
        <v>19000</v>
      </c>
      <c r="K31" s="60">
        <v>20000</v>
      </c>
      <c r="L31" s="60">
        <v>21000</v>
      </c>
      <c r="M31" s="60">
        <v>22000</v>
      </c>
      <c r="N31" s="60">
        <v>23000</v>
      </c>
      <c r="O31" s="21">
        <f t="shared" si="1"/>
        <v>210000</v>
      </c>
    </row>
    <row r="32" spans="1:15" ht="15.6" customHeight="1" x14ac:dyDescent="0.25">
      <c r="A32" s="3" t="s">
        <v>67</v>
      </c>
      <c r="B32" s="26" t="s">
        <v>66</v>
      </c>
      <c r="L32" s="24"/>
      <c r="O32" s="4">
        <f>SUM(O29:O31)</f>
        <v>9460000</v>
      </c>
    </row>
    <row r="33" spans="1:15" ht="15.6" customHeight="1" x14ac:dyDescent="0.25">
      <c r="A33" s="13"/>
      <c r="B33" s="23"/>
      <c r="C33" s="22"/>
    </row>
    <row r="34" spans="1:15" ht="15.6" customHeight="1" x14ac:dyDescent="0.25">
      <c r="A34" s="3" t="s">
        <v>15</v>
      </c>
      <c r="B34" s="2" t="s">
        <v>58</v>
      </c>
      <c r="C34" s="9"/>
      <c r="D34" s="9"/>
      <c r="E34" s="9"/>
      <c r="F34" s="9"/>
    </row>
    <row r="35" spans="1:15" ht="15.6" customHeight="1" x14ac:dyDescent="0.25">
      <c r="A35" s="11" t="s">
        <v>16</v>
      </c>
      <c r="B35" s="19" t="s">
        <v>61</v>
      </c>
      <c r="O35" s="21">
        <f>O29-O22</f>
        <v>3060000</v>
      </c>
    </row>
    <row r="36" spans="1:15" ht="15.6" customHeight="1" x14ac:dyDescent="0.25">
      <c r="A36" s="12" t="s">
        <v>17</v>
      </c>
      <c r="B36" s="19" t="s">
        <v>62</v>
      </c>
      <c r="O36" s="21">
        <f>O30-O23</f>
        <v>190000</v>
      </c>
    </row>
    <row r="37" spans="1:15" ht="15.6" customHeight="1" x14ac:dyDescent="0.25">
      <c r="A37" s="12" t="s">
        <v>18</v>
      </c>
      <c r="B37" s="19" t="s">
        <v>63</v>
      </c>
      <c r="O37" s="21">
        <f>O31-O24</f>
        <v>90000</v>
      </c>
    </row>
    <row r="38" spans="1:15" x14ac:dyDescent="0.25">
      <c r="A38" s="3" t="s">
        <v>19</v>
      </c>
      <c r="B38" s="26" t="s">
        <v>57</v>
      </c>
      <c r="O38" s="4">
        <f>SUM(O35:O37)</f>
        <v>3340000</v>
      </c>
    </row>
    <row r="39" spans="1:15" ht="15.6" customHeight="1" x14ac:dyDescent="0.25">
      <c r="B39" s="22"/>
    </row>
    <row r="40" spans="1:15" ht="15.6" customHeight="1" x14ac:dyDescent="0.25">
      <c r="A40" s="3" t="s">
        <v>24</v>
      </c>
      <c r="B40" s="2" t="s">
        <v>64</v>
      </c>
    </row>
    <row r="41" spans="1:15" ht="15.6" customHeight="1" x14ac:dyDescent="0.25">
      <c r="A41" s="11" t="s">
        <v>49</v>
      </c>
      <c r="B41" s="19" t="s">
        <v>61</v>
      </c>
      <c r="O41" s="21">
        <f>O35*E15</f>
        <v>0</v>
      </c>
    </row>
    <row r="42" spans="1:15" ht="15.6" customHeight="1" x14ac:dyDescent="0.25">
      <c r="A42" s="12" t="s">
        <v>50</v>
      </c>
      <c r="B42" s="19" t="s">
        <v>62</v>
      </c>
      <c r="O42" s="21">
        <f>O36*E16</f>
        <v>76000</v>
      </c>
    </row>
    <row r="43" spans="1:15" ht="15.6" customHeight="1" x14ac:dyDescent="0.25">
      <c r="A43" s="12" t="s">
        <v>51</v>
      </c>
      <c r="B43" s="19" t="s">
        <v>63</v>
      </c>
      <c r="O43" s="21">
        <f>O37*E17</f>
        <v>36000</v>
      </c>
    </row>
    <row r="44" spans="1:15" x14ac:dyDescent="0.25">
      <c r="A44" s="3" t="s">
        <v>68</v>
      </c>
      <c r="B44" s="26" t="s">
        <v>118</v>
      </c>
      <c r="O44" s="4">
        <f>IF(O38-SUM(O41:O43)&lt;0,0,O38-SUM(O41:O43))</f>
        <v>3228000</v>
      </c>
    </row>
    <row r="45" spans="1:15" ht="15.6" customHeight="1" x14ac:dyDescent="0.25">
      <c r="B45" s="22"/>
    </row>
    <row r="46" spans="1:15" x14ac:dyDescent="0.25">
      <c r="A46" s="3" t="s">
        <v>22</v>
      </c>
      <c r="B46" s="2" t="s">
        <v>60</v>
      </c>
      <c r="O46" s="4">
        <f>O44*E11</f>
        <v>139449.60000000001</v>
      </c>
    </row>
    <row r="47" spans="1:15" ht="15.6" customHeight="1" x14ac:dyDescent="0.25">
      <c r="B47" s="22"/>
      <c r="O47" s="43"/>
    </row>
    <row r="48" spans="1:15" x14ac:dyDescent="0.25">
      <c r="A48" s="3" t="s">
        <v>23</v>
      </c>
      <c r="B48" s="39" t="s">
        <v>90</v>
      </c>
      <c r="O48" s="4">
        <f>'2.1 KorrBetr Okt-Dez 2022'!F52</f>
        <v>146520</v>
      </c>
    </row>
    <row r="49" spans="1:15" ht="15.6" customHeight="1" x14ac:dyDescent="0.25">
      <c r="B49" s="22"/>
    </row>
    <row r="50" spans="1:15" x14ac:dyDescent="0.25">
      <c r="A50" s="3" t="s">
        <v>36</v>
      </c>
      <c r="B50" s="39" t="s">
        <v>65</v>
      </c>
      <c r="O50" s="4">
        <f>O44-O46+O48</f>
        <v>3235070.4</v>
      </c>
    </row>
    <row r="51" spans="1:15" ht="15.6" customHeight="1" x14ac:dyDescent="0.25">
      <c r="B51" s="22"/>
    </row>
    <row r="53" spans="1:15" x14ac:dyDescent="0.25">
      <c r="A53" s="28"/>
      <c r="B53" s="33" t="s">
        <v>86</v>
      </c>
    </row>
    <row r="54" spans="1:15" ht="27.6" customHeight="1" x14ac:dyDescent="0.25">
      <c r="A54" s="85" t="s">
        <v>73</v>
      </c>
      <c r="B54" s="85"/>
      <c r="C54" s="85"/>
      <c r="D54" s="85"/>
      <c r="E54" s="85"/>
      <c r="F54" s="85"/>
      <c r="G54" s="85"/>
      <c r="H54" s="85"/>
    </row>
    <row r="55" spans="1:15" x14ac:dyDescent="0.25">
      <c r="A55" s="33" t="s">
        <v>101</v>
      </c>
    </row>
    <row r="56" spans="1:15" x14ac:dyDescent="0.25">
      <c r="A56" s="33" t="s">
        <v>99</v>
      </c>
    </row>
    <row r="57" spans="1:15" x14ac:dyDescent="0.25">
      <c r="A57" s="14" t="s">
        <v>70</v>
      </c>
    </row>
    <row r="58" spans="1:15" x14ac:dyDescent="0.25">
      <c r="A58" s="14" t="s">
        <v>91</v>
      </c>
    </row>
    <row r="59" spans="1:15" x14ac:dyDescent="0.25">
      <c r="A59" s="33" t="s">
        <v>97</v>
      </c>
    </row>
    <row r="62" spans="1:15" x14ac:dyDescent="0.25">
      <c r="A62" s="27"/>
      <c r="B62" s="27"/>
      <c r="C62" s="27"/>
      <c r="D62" s="27"/>
      <c r="E62" s="27"/>
      <c r="F62" s="27"/>
      <c r="G62" s="27"/>
      <c r="H62" s="27"/>
    </row>
    <row r="63" spans="1:15" x14ac:dyDescent="0.25">
      <c r="A63" s="5" t="s">
        <v>25</v>
      </c>
    </row>
    <row r="65" spans="1:8" x14ac:dyDescent="0.25">
      <c r="A65" s="27"/>
      <c r="B65" s="27"/>
      <c r="C65" s="27"/>
      <c r="D65" s="27"/>
      <c r="E65" s="27"/>
      <c r="F65" s="27"/>
      <c r="G65" s="27"/>
      <c r="H65" s="27"/>
    </row>
    <row r="66" spans="1:8" x14ac:dyDescent="0.25">
      <c r="A66" s="5" t="s">
        <v>55</v>
      </c>
    </row>
  </sheetData>
  <sheetProtection password="C338" sheet="1" objects="1" scenarios="1"/>
  <mergeCells count="8">
    <mergeCell ref="A54:H54"/>
    <mergeCell ref="C27:O27"/>
    <mergeCell ref="A6:B6"/>
    <mergeCell ref="C6:D6"/>
    <mergeCell ref="A7:B7"/>
    <mergeCell ref="C7:D7"/>
    <mergeCell ref="A8:B8"/>
    <mergeCell ref="C8:D8"/>
  </mergeCells>
  <pageMargins left="0.70866141732283472" right="0.70866141732283472" top="0.78740157480314965" bottom="0.78740157480314965" header="0.31496062992125984" footer="0.31496062992125984"/>
  <pageSetup paperSize="9" scale="50" fitToWidth="0" orientation="portrait" r:id="rId1"/>
  <headerFooter>
    <oddHeader>&amp;CAnlage 2.2 &amp;RSeite &amp;P von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workbookViewId="0">
      <selection activeCell="E8" sqref="E8"/>
    </sheetView>
  </sheetViews>
  <sheetFormatPr baseColWidth="10" defaultRowHeight="15" x14ac:dyDescent="0.25"/>
  <cols>
    <col min="1" max="1" width="6.42578125" style="5" customWidth="1"/>
    <col min="2" max="2" width="42.28515625" style="5" customWidth="1"/>
    <col min="3" max="3" width="43.7109375" style="5" customWidth="1"/>
    <col min="4" max="5" width="18.28515625" style="5" customWidth="1"/>
    <col min="6" max="6" width="26" style="5" customWidth="1"/>
    <col min="7" max="8" width="18.5703125" style="5" customWidth="1"/>
    <col min="9" max="10" width="15.28515625" customWidth="1"/>
  </cols>
  <sheetData>
    <row r="1" spans="1:10" ht="17.25" x14ac:dyDescent="0.25">
      <c r="A1" s="10" t="s">
        <v>80</v>
      </c>
    </row>
    <row r="2" spans="1:10" ht="17.25" x14ac:dyDescent="0.25">
      <c r="A2" s="10" t="s">
        <v>77</v>
      </c>
    </row>
    <row r="3" spans="1:10" ht="17.25" x14ac:dyDescent="0.25">
      <c r="A3" s="10" t="s">
        <v>81</v>
      </c>
    </row>
    <row r="4" spans="1:10" x14ac:dyDescent="0.25">
      <c r="A4" s="58" t="s">
        <v>168</v>
      </c>
      <c r="B4" s="58"/>
    </row>
    <row r="6" spans="1:10" x14ac:dyDescent="0.25">
      <c r="A6" s="86" t="s">
        <v>0</v>
      </c>
      <c r="B6" s="87"/>
      <c r="C6" s="30">
        <f>'2.2 ErstgsBetr Jan-Dez 2023'!C6:D6</f>
        <v>0</v>
      </c>
    </row>
    <row r="7" spans="1:10" x14ac:dyDescent="0.25">
      <c r="A7" s="86" t="s">
        <v>20</v>
      </c>
      <c r="B7" s="87"/>
      <c r="C7" s="30">
        <f>'2.2 ErstgsBetr Jan-Dez 2023'!C7:D7</f>
        <v>0</v>
      </c>
    </row>
    <row r="8" spans="1:10" x14ac:dyDescent="0.25">
      <c r="A8" s="86" t="s">
        <v>1</v>
      </c>
      <c r="B8" s="87"/>
      <c r="C8" s="30">
        <f>'2.2 ErstgsBetr Jan-Dez 2023'!C8:D8</f>
        <v>0</v>
      </c>
    </row>
    <row r="10" spans="1:10" x14ac:dyDescent="0.25">
      <c r="B10" s="8"/>
    </row>
    <row r="11" spans="1:10" ht="30" x14ac:dyDescent="0.25">
      <c r="A11" s="2" t="s">
        <v>42</v>
      </c>
      <c r="B11" s="2" t="s">
        <v>41</v>
      </c>
      <c r="C11" s="29" t="s">
        <v>44</v>
      </c>
      <c r="D11" s="31" t="s">
        <v>38</v>
      </c>
      <c r="E11" s="31" t="s">
        <v>40</v>
      </c>
      <c r="F11" s="31" t="s">
        <v>72</v>
      </c>
      <c r="G11" s="31" t="s">
        <v>43</v>
      </c>
      <c r="H11" s="31" t="s">
        <v>79</v>
      </c>
      <c r="I11" s="31" t="s">
        <v>71</v>
      </c>
      <c r="J11" s="31" t="s">
        <v>100</v>
      </c>
    </row>
    <row r="12" spans="1:10" x14ac:dyDescent="0.25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  <c r="J12" s="37">
        <v>10</v>
      </c>
    </row>
    <row r="13" spans="1:10" x14ac:dyDescent="0.25">
      <c r="A13" s="12">
        <v>1</v>
      </c>
      <c r="B13" s="65" t="s">
        <v>61</v>
      </c>
      <c r="C13" s="66"/>
      <c r="D13" s="67" t="s">
        <v>46</v>
      </c>
      <c r="E13" s="68" t="s">
        <v>39</v>
      </c>
      <c r="F13" s="68" t="s">
        <v>45</v>
      </c>
      <c r="G13" s="69">
        <v>500000</v>
      </c>
      <c r="H13" s="69"/>
      <c r="I13" s="70" t="s">
        <v>82</v>
      </c>
      <c r="J13" s="71"/>
    </row>
    <row r="14" spans="1:10" x14ac:dyDescent="0.25">
      <c r="A14" s="12">
        <v>2</v>
      </c>
      <c r="B14" s="65" t="s">
        <v>63</v>
      </c>
      <c r="C14" s="66"/>
      <c r="D14" s="67" t="s">
        <v>46</v>
      </c>
      <c r="E14" s="68" t="s">
        <v>47</v>
      </c>
      <c r="F14" s="68" t="s">
        <v>48</v>
      </c>
      <c r="G14" s="69">
        <v>5000</v>
      </c>
      <c r="H14" s="69"/>
      <c r="I14" s="70" t="s">
        <v>83</v>
      </c>
      <c r="J14" s="71"/>
    </row>
    <row r="15" spans="1:10" ht="15.75" customHeight="1" x14ac:dyDescent="0.25">
      <c r="A15" s="12">
        <v>3</v>
      </c>
      <c r="B15" s="65" t="s">
        <v>63</v>
      </c>
      <c r="C15" s="66"/>
      <c r="D15" s="67" t="s">
        <v>46</v>
      </c>
      <c r="E15" s="68" t="s">
        <v>47</v>
      </c>
      <c r="F15" s="68" t="s">
        <v>48</v>
      </c>
      <c r="G15" s="69">
        <v>5000</v>
      </c>
      <c r="H15" s="69"/>
      <c r="I15" s="70" t="s">
        <v>83</v>
      </c>
      <c r="J15" s="71"/>
    </row>
    <row r="16" spans="1:10" x14ac:dyDescent="0.25">
      <c r="A16" s="12">
        <v>4</v>
      </c>
      <c r="B16" s="65"/>
      <c r="C16" s="66"/>
      <c r="D16" s="67"/>
      <c r="E16" s="68"/>
      <c r="F16" s="68"/>
      <c r="G16" s="69"/>
      <c r="H16" s="69"/>
      <c r="I16" s="69"/>
      <c r="J16" s="71"/>
    </row>
    <row r="17" spans="1:10" x14ac:dyDescent="0.25">
      <c r="A17" s="12">
        <v>5</v>
      </c>
      <c r="B17" s="65"/>
      <c r="C17" s="66"/>
      <c r="D17" s="67"/>
      <c r="E17" s="68"/>
      <c r="F17" s="68"/>
      <c r="G17" s="69"/>
      <c r="H17" s="69"/>
      <c r="I17" s="69"/>
      <c r="J17" s="71"/>
    </row>
    <row r="18" spans="1:10" ht="15.75" customHeight="1" x14ac:dyDescent="0.25">
      <c r="A18" s="12">
        <v>6</v>
      </c>
      <c r="B18" s="65"/>
      <c r="C18" s="66"/>
      <c r="D18" s="67"/>
      <c r="E18" s="68"/>
      <c r="F18" s="68"/>
      <c r="G18" s="69"/>
      <c r="H18" s="69"/>
      <c r="I18" s="69"/>
      <c r="J18" s="71"/>
    </row>
    <row r="19" spans="1:10" x14ac:dyDescent="0.25">
      <c r="A19" s="12">
        <v>7</v>
      </c>
      <c r="B19" s="65"/>
      <c r="C19" s="66"/>
      <c r="D19" s="67"/>
      <c r="E19" s="68"/>
      <c r="F19" s="68"/>
      <c r="G19" s="69"/>
      <c r="H19" s="69"/>
      <c r="I19" s="69"/>
      <c r="J19" s="71"/>
    </row>
    <row r="20" spans="1:10" x14ac:dyDescent="0.25">
      <c r="A20" s="12">
        <v>8</v>
      </c>
      <c r="B20" s="65"/>
      <c r="C20" s="66"/>
      <c r="D20" s="67"/>
      <c r="E20" s="68"/>
      <c r="F20" s="68"/>
      <c r="G20" s="69"/>
      <c r="H20" s="69"/>
      <c r="I20" s="69"/>
      <c r="J20" s="71"/>
    </row>
    <row r="21" spans="1:10" ht="15.75" customHeight="1" x14ac:dyDescent="0.25">
      <c r="A21" s="12">
        <v>9</v>
      </c>
      <c r="B21" s="65"/>
      <c r="C21" s="66"/>
      <c r="D21" s="67"/>
      <c r="E21" s="68"/>
      <c r="F21" s="68"/>
      <c r="G21" s="69"/>
      <c r="H21" s="69"/>
      <c r="I21" s="69"/>
      <c r="J21" s="71"/>
    </row>
    <row r="22" spans="1:10" x14ac:dyDescent="0.25">
      <c r="A22" s="12">
        <v>10</v>
      </c>
      <c r="B22" s="65"/>
      <c r="C22" s="66"/>
      <c r="D22" s="67"/>
      <c r="E22" s="68"/>
      <c r="F22" s="68"/>
      <c r="G22" s="69"/>
      <c r="H22" s="69"/>
      <c r="I22" s="69"/>
      <c r="J22" s="71"/>
    </row>
    <row r="23" spans="1:10" x14ac:dyDescent="0.25">
      <c r="A23" s="12">
        <v>11</v>
      </c>
      <c r="B23" s="65"/>
      <c r="C23" s="66"/>
      <c r="D23" s="67"/>
      <c r="E23" s="68"/>
      <c r="F23" s="68"/>
      <c r="G23" s="69"/>
      <c r="H23" s="69"/>
      <c r="I23" s="69"/>
      <c r="J23" s="71"/>
    </row>
    <row r="24" spans="1:10" ht="15.75" customHeight="1" x14ac:dyDescent="0.25">
      <c r="A24" s="12">
        <v>12</v>
      </c>
      <c r="B24" s="65"/>
      <c r="C24" s="66"/>
      <c r="D24" s="67"/>
      <c r="E24" s="68"/>
      <c r="F24" s="68"/>
      <c r="G24" s="69"/>
      <c r="H24" s="69"/>
      <c r="I24" s="69"/>
      <c r="J24" s="71"/>
    </row>
    <row r="25" spans="1:10" x14ac:dyDescent="0.25">
      <c r="A25" s="12">
        <v>13</v>
      </c>
      <c r="B25" s="65"/>
      <c r="C25" s="66"/>
      <c r="D25" s="67"/>
      <c r="E25" s="68"/>
      <c r="F25" s="68"/>
      <c r="G25" s="69"/>
      <c r="H25" s="69"/>
      <c r="I25" s="69"/>
      <c r="J25" s="71"/>
    </row>
    <row r="26" spans="1:10" x14ac:dyDescent="0.25">
      <c r="A26" s="12">
        <v>14</v>
      </c>
      <c r="B26" s="65"/>
      <c r="C26" s="66"/>
      <c r="D26" s="67"/>
      <c r="E26" s="68"/>
      <c r="F26" s="68"/>
      <c r="G26" s="69"/>
      <c r="H26" s="69"/>
      <c r="I26" s="69"/>
      <c r="J26" s="71"/>
    </row>
    <row r="27" spans="1:10" ht="15.75" customHeight="1" x14ac:dyDescent="0.25">
      <c r="A27" s="12">
        <v>15</v>
      </c>
      <c r="B27" s="65"/>
      <c r="C27" s="66"/>
      <c r="D27" s="67"/>
      <c r="E27" s="68"/>
      <c r="F27" s="68"/>
      <c r="G27" s="69"/>
      <c r="H27" s="69"/>
      <c r="I27" s="69"/>
      <c r="J27" s="71"/>
    </row>
    <row r="28" spans="1:10" x14ac:dyDescent="0.25">
      <c r="A28" s="12">
        <v>16</v>
      </c>
      <c r="B28" s="65"/>
      <c r="C28" s="66"/>
      <c r="D28" s="67"/>
      <c r="E28" s="68"/>
      <c r="F28" s="68"/>
      <c r="G28" s="69"/>
      <c r="H28" s="69"/>
      <c r="I28" s="69"/>
      <c r="J28" s="71"/>
    </row>
    <row r="29" spans="1:10" x14ac:dyDescent="0.25">
      <c r="A29" s="12">
        <v>17</v>
      </c>
      <c r="B29" s="65"/>
      <c r="C29" s="66"/>
      <c r="D29" s="67"/>
      <c r="E29" s="68"/>
      <c r="F29" s="68"/>
      <c r="G29" s="69"/>
      <c r="H29" s="69"/>
      <c r="I29" s="69"/>
      <c r="J29" s="71"/>
    </row>
    <row r="30" spans="1:10" ht="15.75" customHeight="1" x14ac:dyDescent="0.25">
      <c r="A30" s="12">
        <v>18</v>
      </c>
      <c r="B30" s="65"/>
      <c r="C30" s="66"/>
      <c r="D30" s="67"/>
      <c r="E30" s="68"/>
      <c r="F30" s="68"/>
      <c r="G30" s="69"/>
      <c r="H30" s="69"/>
      <c r="I30" s="69"/>
      <c r="J30" s="71"/>
    </row>
    <row r="31" spans="1:10" x14ac:dyDescent="0.25">
      <c r="A31" s="12">
        <v>19</v>
      </c>
      <c r="B31" s="65"/>
      <c r="C31" s="66"/>
      <c r="D31" s="67"/>
      <c r="E31" s="68"/>
      <c r="F31" s="68"/>
      <c r="G31" s="69"/>
      <c r="H31" s="69"/>
      <c r="I31" s="69"/>
      <c r="J31" s="71"/>
    </row>
    <row r="32" spans="1:10" x14ac:dyDescent="0.25">
      <c r="A32" s="12">
        <v>20</v>
      </c>
      <c r="B32" s="65"/>
      <c r="C32" s="66"/>
      <c r="D32" s="67"/>
      <c r="E32" s="68"/>
      <c r="F32" s="68"/>
      <c r="G32" s="69"/>
      <c r="H32" s="69"/>
      <c r="I32" s="69"/>
      <c r="J32" s="71"/>
    </row>
    <row r="33" spans="1:10" ht="15.75" customHeight="1" x14ac:dyDescent="0.25">
      <c r="A33" s="12">
        <v>21</v>
      </c>
      <c r="B33" s="65"/>
      <c r="C33" s="66"/>
      <c r="D33" s="67"/>
      <c r="E33" s="68"/>
      <c r="F33" s="68"/>
      <c r="G33" s="69"/>
      <c r="H33" s="69"/>
      <c r="I33" s="69"/>
      <c r="J33" s="71"/>
    </row>
    <row r="34" spans="1:10" x14ac:dyDescent="0.25">
      <c r="A34" s="12">
        <v>22</v>
      </c>
      <c r="B34" s="65"/>
      <c r="C34" s="66"/>
      <c r="D34" s="67"/>
      <c r="E34" s="68"/>
      <c r="F34" s="68"/>
      <c r="G34" s="69"/>
      <c r="H34" s="69"/>
      <c r="I34" s="69"/>
      <c r="J34" s="71"/>
    </row>
    <row r="35" spans="1:10" x14ac:dyDescent="0.25">
      <c r="A35" s="12">
        <v>23</v>
      </c>
      <c r="B35" s="65"/>
      <c r="C35" s="66"/>
      <c r="D35" s="67"/>
      <c r="E35" s="68"/>
      <c r="F35" s="68"/>
      <c r="G35" s="69"/>
      <c r="H35" s="69"/>
      <c r="I35" s="69"/>
      <c r="J35" s="71"/>
    </row>
    <row r="36" spans="1:10" ht="15.75" customHeight="1" x14ac:dyDescent="0.25">
      <c r="A36" s="12">
        <v>24</v>
      </c>
      <c r="B36" s="65"/>
      <c r="C36" s="66"/>
      <c r="D36" s="67"/>
      <c r="E36" s="68"/>
      <c r="F36" s="68"/>
      <c r="G36" s="69"/>
      <c r="H36" s="69"/>
      <c r="I36" s="69"/>
      <c r="J36" s="71"/>
    </row>
    <row r="37" spans="1:10" x14ac:dyDescent="0.25">
      <c r="B37" s="22"/>
    </row>
    <row r="38" spans="1:10" x14ac:dyDescent="0.25">
      <c r="A38" s="5" t="s">
        <v>78</v>
      </c>
      <c r="B38" s="22"/>
    </row>
    <row r="39" spans="1:10" x14ac:dyDescent="0.25">
      <c r="A39" s="58" t="s">
        <v>167</v>
      </c>
    </row>
    <row r="40" spans="1:10" x14ac:dyDescent="0.25">
      <c r="A40" s="44"/>
    </row>
    <row r="41" spans="1:10" x14ac:dyDescent="0.25">
      <c r="A41" s="27"/>
      <c r="B41" s="27"/>
      <c r="C41" s="27"/>
      <c r="D41" s="27"/>
      <c r="E41" s="27"/>
      <c r="F41" s="27"/>
    </row>
    <row r="42" spans="1:10" x14ac:dyDescent="0.25">
      <c r="A42" s="5" t="s">
        <v>25</v>
      </c>
    </row>
    <row r="44" spans="1:10" x14ac:dyDescent="0.25">
      <c r="A44" s="27"/>
      <c r="B44" s="27"/>
      <c r="C44" s="27"/>
      <c r="D44" s="27"/>
      <c r="E44" s="27"/>
      <c r="F44" s="27"/>
    </row>
    <row r="45" spans="1:10" x14ac:dyDescent="0.25">
      <c r="A45" s="5" t="s">
        <v>55</v>
      </c>
    </row>
  </sheetData>
  <sheetProtection password="C338" sheet="1" objects="1" scenarios="1"/>
  <mergeCells count="3">
    <mergeCell ref="A6:B6"/>
    <mergeCell ref="A7:B7"/>
    <mergeCell ref="A8:B8"/>
  </mergeCells>
  <pageMargins left="0.7" right="0.7" top="0.78740157499999996" bottom="0.78740157499999996" header="0.3" footer="0.3"/>
  <pageSetup paperSize="9"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tabSelected="1" topLeftCell="A52" zoomScaleNormal="100" workbookViewId="0">
      <selection activeCell="D76" sqref="D76"/>
    </sheetView>
  </sheetViews>
  <sheetFormatPr baseColWidth="10" defaultRowHeight="15" x14ac:dyDescent="0.25"/>
  <cols>
    <col min="1" max="1" width="6.140625" customWidth="1"/>
    <col min="2" max="2" width="46" customWidth="1"/>
    <col min="3" max="3" width="21.85546875" customWidth="1"/>
    <col min="4" max="4" width="15.85546875" customWidth="1"/>
    <col min="5" max="5" width="15.7109375" customWidth="1"/>
  </cols>
  <sheetData>
    <row r="1" spans="1:5" s="5" customFormat="1" ht="17.25" x14ac:dyDescent="0.25">
      <c r="A1" s="10" t="s">
        <v>122</v>
      </c>
    </row>
    <row r="2" spans="1:5" s="5" customFormat="1" ht="17.25" x14ac:dyDescent="0.25">
      <c r="A2" s="10" t="s">
        <v>121</v>
      </c>
    </row>
    <row r="3" spans="1:5" s="5" customFormat="1" ht="17.25" x14ac:dyDescent="0.25">
      <c r="A3" s="10" t="s">
        <v>120</v>
      </c>
    </row>
    <row r="4" spans="1:5" s="5" customFormat="1" ht="18.600000000000001" customHeight="1" x14ac:dyDescent="0.25">
      <c r="A4" s="58" t="s">
        <v>168</v>
      </c>
      <c r="B4" s="58"/>
    </row>
    <row r="5" spans="1:5" s="5" customFormat="1" ht="18.600000000000001" customHeight="1" x14ac:dyDescent="0.25"/>
    <row r="6" spans="1:5" s="5" customFormat="1" ht="15" customHeight="1" x14ac:dyDescent="0.25">
      <c r="A6" s="86" t="s">
        <v>0</v>
      </c>
      <c r="B6" s="87"/>
      <c r="C6" s="88">
        <f>'2.2 ErstgsBetr Jan-Dez 2023'!C6:D6</f>
        <v>0</v>
      </c>
      <c r="D6" s="89"/>
    </row>
    <row r="7" spans="1:5" s="5" customFormat="1" ht="15" customHeight="1" x14ac:dyDescent="0.25">
      <c r="A7" s="86" t="s">
        <v>20</v>
      </c>
      <c r="B7" s="87"/>
      <c r="C7" s="88">
        <f>'2.2 ErstgsBetr Jan-Dez 2023'!C7:D7</f>
        <v>0</v>
      </c>
      <c r="D7" s="89"/>
    </row>
    <row r="8" spans="1:5" s="5" customFormat="1" ht="15" customHeight="1" x14ac:dyDescent="0.25">
      <c r="A8" s="86" t="s">
        <v>1</v>
      </c>
      <c r="B8" s="87"/>
      <c r="C8" s="88">
        <f>'2.2 ErstgsBetr Jan-Dez 2023'!C8:D8</f>
        <v>0</v>
      </c>
      <c r="D8" s="89"/>
    </row>
    <row r="9" spans="1:5" s="5" customFormat="1" ht="15.6" customHeight="1" x14ac:dyDescent="0.25"/>
    <row r="10" spans="1:5" s="5" customFormat="1" ht="15.6" customHeight="1" x14ac:dyDescent="0.25"/>
    <row r="11" spans="1:5" s="5" customFormat="1" ht="15.6" customHeight="1" x14ac:dyDescent="0.25">
      <c r="A11" s="53" t="s">
        <v>7</v>
      </c>
      <c r="B11" s="34" t="s">
        <v>123</v>
      </c>
      <c r="C11" s="48" t="s">
        <v>61</v>
      </c>
      <c r="D11" s="49"/>
    </row>
    <row r="13" spans="1:5" x14ac:dyDescent="0.25">
      <c r="A13" s="53"/>
      <c r="B13" s="34" t="s">
        <v>119</v>
      </c>
      <c r="C13" s="35" t="s">
        <v>102</v>
      </c>
      <c r="D13" s="35" t="s">
        <v>116</v>
      </c>
      <c r="E13" s="35" t="s">
        <v>103</v>
      </c>
    </row>
    <row r="14" spans="1:5" x14ac:dyDescent="0.25">
      <c r="A14" s="54" t="s">
        <v>125</v>
      </c>
      <c r="B14" s="50" t="s">
        <v>104</v>
      </c>
      <c r="C14" s="72">
        <v>10000000</v>
      </c>
      <c r="D14" s="46"/>
      <c r="E14" s="46"/>
    </row>
    <row r="15" spans="1:5" x14ac:dyDescent="0.25">
      <c r="A15" s="54" t="s">
        <v>126</v>
      </c>
      <c r="B15" s="50" t="s">
        <v>105</v>
      </c>
      <c r="C15" s="72">
        <v>9000000</v>
      </c>
      <c r="D15" s="46"/>
      <c r="E15" s="46"/>
    </row>
    <row r="16" spans="1:5" x14ac:dyDescent="0.25">
      <c r="A16" s="54" t="s">
        <v>127</v>
      </c>
      <c r="B16" s="51" t="s">
        <v>106</v>
      </c>
      <c r="C16" s="73">
        <v>8000000</v>
      </c>
      <c r="D16" s="74">
        <v>800000</v>
      </c>
      <c r="E16" s="57">
        <f>IF(C16=0,0,D16/C16)</f>
        <v>0.1</v>
      </c>
    </row>
    <row r="17" spans="1:5" x14ac:dyDescent="0.25">
      <c r="A17" s="54" t="s">
        <v>128</v>
      </c>
      <c r="B17" s="50" t="s">
        <v>107</v>
      </c>
      <c r="C17" s="72">
        <v>5000000</v>
      </c>
      <c r="D17" s="46"/>
      <c r="E17" s="46"/>
    </row>
    <row r="18" spans="1:5" x14ac:dyDescent="0.25">
      <c r="A18" s="54" t="s">
        <v>129</v>
      </c>
      <c r="B18" s="50" t="s">
        <v>31</v>
      </c>
      <c r="C18" s="72">
        <v>2000000</v>
      </c>
      <c r="D18" s="46"/>
      <c r="E18" s="46"/>
    </row>
    <row r="19" spans="1:5" x14ac:dyDescent="0.25">
      <c r="A19" s="54" t="s">
        <v>130</v>
      </c>
      <c r="B19" s="50" t="s">
        <v>108</v>
      </c>
      <c r="C19" s="72">
        <v>1000000</v>
      </c>
      <c r="D19" s="46"/>
      <c r="E19" s="46"/>
    </row>
    <row r="20" spans="1:5" x14ac:dyDescent="0.25">
      <c r="A20" s="54" t="s">
        <v>131</v>
      </c>
      <c r="B20" s="50" t="s">
        <v>109</v>
      </c>
      <c r="C20" s="72">
        <v>1000000</v>
      </c>
      <c r="D20" s="46"/>
      <c r="E20" s="46"/>
    </row>
    <row r="21" spans="1:5" x14ac:dyDescent="0.25">
      <c r="A21" s="54" t="s">
        <v>132</v>
      </c>
      <c r="B21" s="50" t="s">
        <v>110</v>
      </c>
      <c r="C21" s="72">
        <v>1000000</v>
      </c>
      <c r="D21" s="46"/>
      <c r="E21" s="46"/>
    </row>
    <row r="22" spans="1:5" x14ac:dyDescent="0.25">
      <c r="A22" s="54" t="s">
        <v>133</v>
      </c>
      <c r="B22" s="50" t="s">
        <v>111</v>
      </c>
      <c r="C22" s="72">
        <v>2000000</v>
      </c>
      <c r="D22" s="46"/>
      <c r="E22" s="46"/>
    </row>
    <row r="23" spans="1:5" x14ac:dyDescent="0.25">
      <c r="A23" s="54" t="s">
        <v>134</v>
      </c>
      <c r="B23" s="50" t="s">
        <v>112</v>
      </c>
      <c r="C23" s="72">
        <v>4500000</v>
      </c>
      <c r="D23" s="46"/>
      <c r="E23" s="46"/>
    </row>
    <row r="24" spans="1:5" x14ac:dyDescent="0.25">
      <c r="A24" s="54" t="s">
        <v>135</v>
      </c>
      <c r="B24" s="50" t="s">
        <v>113</v>
      </c>
      <c r="C24" s="72">
        <v>7000000</v>
      </c>
      <c r="D24" s="46"/>
      <c r="E24" s="46"/>
    </row>
    <row r="25" spans="1:5" x14ac:dyDescent="0.25">
      <c r="A25" s="54" t="s">
        <v>136</v>
      </c>
      <c r="B25" s="50" t="s">
        <v>114</v>
      </c>
      <c r="C25" s="72">
        <v>9500000</v>
      </c>
      <c r="D25" s="46"/>
      <c r="E25" s="46"/>
    </row>
    <row r="26" spans="1:5" x14ac:dyDescent="0.25">
      <c r="A26" s="54" t="s">
        <v>9</v>
      </c>
      <c r="B26" s="50" t="s">
        <v>115</v>
      </c>
      <c r="C26" s="55">
        <f>SUM(C14:C25)</f>
        <v>60000000</v>
      </c>
      <c r="D26" s="46"/>
      <c r="E26" s="46"/>
    </row>
    <row r="27" spans="1:5" x14ac:dyDescent="0.25">
      <c r="A27" s="54" t="s">
        <v>10</v>
      </c>
      <c r="B27" s="52" t="s">
        <v>137</v>
      </c>
      <c r="C27" s="56">
        <f>C26/12</f>
        <v>5000000</v>
      </c>
      <c r="D27" s="46"/>
      <c r="E27" s="47"/>
    </row>
    <row r="29" spans="1:5" x14ac:dyDescent="0.25">
      <c r="A29" s="54" t="s">
        <v>124</v>
      </c>
      <c r="B29" s="52" t="s">
        <v>138</v>
      </c>
      <c r="C29" s="57">
        <f>C27*E16</f>
        <v>500000</v>
      </c>
    </row>
    <row r="32" spans="1:5" x14ac:dyDescent="0.25">
      <c r="A32" s="53" t="s">
        <v>11</v>
      </c>
      <c r="B32" s="34" t="s">
        <v>123</v>
      </c>
      <c r="C32" s="48" t="s">
        <v>62</v>
      </c>
      <c r="D32" s="49"/>
      <c r="E32" s="5"/>
    </row>
    <row r="34" spans="1:5" x14ac:dyDescent="0.25">
      <c r="A34" s="53"/>
      <c r="B34" s="34" t="s">
        <v>119</v>
      </c>
      <c r="C34" s="35" t="s">
        <v>102</v>
      </c>
      <c r="D34" s="35" t="s">
        <v>116</v>
      </c>
      <c r="E34" s="35" t="s">
        <v>103</v>
      </c>
    </row>
    <row r="35" spans="1:5" x14ac:dyDescent="0.25">
      <c r="A35" s="54" t="s">
        <v>139</v>
      </c>
      <c r="B35" s="50" t="s">
        <v>104</v>
      </c>
      <c r="C35" s="72"/>
      <c r="D35" s="46"/>
      <c r="E35" s="46"/>
    </row>
    <row r="36" spans="1:5" x14ac:dyDescent="0.25">
      <c r="A36" s="54" t="s">
        <v>140</v>
      </c>
      <c r="B36" s="50" t="s">
        <v>105</v>
      </c>
      <c r="C36" s="72"/>
      <c r="D36" s="46"/>
      <c r="E36" s="46"/>
    </row>
    <row r="37" spans="1:5" x14ac:dyDescent="0.25">
      <c r="A37" s="54" t="s">
        <v>141</v>
      </c>
      <c r="B37" s="51" t="s">
        <v>106</v>
      </c>
      <c r="C37" s="73"/>
      <c r="D37" s="74"/>
      <c r="E37" s="57">
        <f>IF(C37=0,0,D37/C37)</f>
        <v>0</v>
      </c>
    </row>
    <row r="38" spans="1:5" x14ac:dyDescent="0.25">
      <c r="A38" s="54" t="s">
        <v>142</v>
      </c>
      <c r="B38" s="50" t="s">
        <v>107</v>
      </c>
      <c r="C38" s="72"/>
      <c r="D38" s="46"/>
      <c r="E38" s="46"/>
    </row>
    <row r="39" spans="1:5" x14ac:dyDescent="0.25">
      <c r="A39" s="54" t="s">
        <v>143</v>
      </c>
      <c r="B39" s="50" t="s">
        <v>31</v>
      </c>
      <c r="C39" s="72"/>
      <c r="D39" s="46"/>
      <c r="E39" s="46"/>
    </row>
    <row r="40" spans="1:5" x14ac:dyDescent="0.25">
      <c r="A40" s="54" t="s">
        <v>144</v>
      </c>
      <c r="B40" s="50" t="s">
        <v>108</v>
      </c>
      <c r="C40" s="72"/>
      <c r="D40" s="46"/>
      <c r="E40" s="46"/>
    </row>
    <row r="41" spans="1:5" x14ac:dyDescent="0.25">
      <c r="A41" s="54" t="s">
        <v>145</v>
      </c>
      <c r="B41" s="50" t="s">
        <v>109</v>
      </c>
      <c r="C41" s="72"/>
      <c r="D41" s="46"/>
      <c r="E41" s="46"/>
    </row>
    <row r="42" spans="1:5" x14ac:dyDescent="0.25">
      <c r="A42" s="54" t="s">
        <v>146</v>
      </c>
      <c r="B42" s="50" t="s">
        <v>110</v>
      </c>
      <c r="C42" s="72"/>
      <c r="D42" s="46"/>
      <c r="E42" s="46"/>
    </row>
    <row r="43" spans="1:5" x14ac:dyDescent="0.25">
      <c r="A43" s="54" t="s">
        <v>147</v>
      </c>
      <c r="B43" s="50" t="s">
        <v>111</v>
      </c>
      <c r="C43" s="72"/>
      <c r="D43" s="46"/>
      <c r="E43" s="46"/>
    </row>
    <row r="44" spans="1:5" x14ac:dyDescent="0.25">
      <c r="A44" s="54" t="s">
        <v>148</v>
      </c>
      <c r="B44" s="50" t="s">
        <v>112</v>
      </c>
      <c r="C44" s="72"/>
      <c r="D44" s="46"/>
      <c r="E44" s="46"/>
    </row>
    <row r="45" spans="1:5" x14ac:dyDescent="0.25">
      <c r="A45" s="54" t="s">
        <v>149</v>
      </c>
      <c r="B45" s="50" t="s">
        <v>113</v>
      </c>
      <c r="C45" s="72"/>
      <c r="D45" s="46"/>
      <c r="E45" s="46"/>
    </row>
    <row r="46" spans="1:5" x14ac:dyDescent="0.25">
      <c r="A46" s="54" t="s">
        <v>150</v>
      </c>
      <c r="B46" s="50" t="s">
        <v>114</v>
      </c>
      <c r="C46" s="72"/>
      <c r="D46" s="46"/>
      <c r="E46" s="46"/>
    </row>
    <row r="47" spans="1:5" x14ac:dyDescent="0.25">
      <c r="A47" s="54" t="s">
        <v>13</v>
      </c>
      <c r="B47" s="50" t="s">
        <v>115</v>
      </c>
      <c r="C47" s="55">
        <f>SUM(C35:C46)</f>
        <v>0</v>
      </c>
      <c r="D47" s="46"/>
      <c r="E47" s="46"/>
    </row>
    <row r="48" spans="1:5" x14ac:dyDescent="0.25">
      <c r="A48" s="54" t="s">
        <v>14</v>
      </c>
      <c r="B48" s="52" t="s">
        <v>165</v>
      </c>
      <c r="C48" s="56">
        <f>C47/12</f>
        <v>0</v>
      </c>
      <c r="D48" s="46"/>
      <c r="E48" s="47"/>
    </row>
    <row r="50" spans="1:5" x14ac:dyDescent="0.25">
      <c r="A50" s="54" t="s">
        <v>67</v>
      </c>
      <c r="B50" s="52" t="s">
        <v>164</v>
      </c>
      <c r="C50" s="57">
        <f>C48*E37</f>
        <v>0</v>
      </c>
    </row>
    <row r="52" spans="1:5" x14ac:dyDescent="0.25">
      <c r="C52" s="45"/>
      <c r="D52" s="46"/>
      <c r="E52" s="46"/>
    </row>
    <row r="53" spans="1:5" x14ac:dyDescent="0.25">
      <c r="A53" s="53" t="s">
        <v>15</v>
      </c>
      <c r="B53" s="34" t="s">
        <v>123</v>
      </c>
      <c r="C53" s="48" t="s">
        <v>63</v>
      </c>
      <c r="D53" s="49"/>
      <c r="E53" s="5"/>
    </row>
    <row r="55" spans="1:5" x14ac:dyDescent="0.25">
      <c r="A55" s="53"/>
      <c r="B55" s="34" t="s">
        <v>119</v>
      </c>
      <c r="C55" s="35" t="s">
        <v>102</v>
      </c>
      <c r="D55" s="35" t="s">
        <v>116</v>
      </c>
      <c r="E55" s="35" t="s">
        <v>103</v>
      </c>
    </row>
    <row r="56" spans="1:5" x14ac:dyDescent="0.25">
      <c r="A56" s="54" t="s">
        <v>151</v>
      </c>
      <c r="B56" s="50" t="s">
        <v>104</v>
      </c>
      <c r="C56" s="72"/>
      <c r="D56" s="46"/>
      <c r="E56" s="46"/>
    </row>
    <row r="57" spans="1:5" x14ac:dyDescent="0.25">
      <c r="A57" s="54" t="s">
        <v>152</v>
      </c>
      <c r="B57" s="50" t="s">
        <v>105</v>
      </c>
      <c r="C57" s="72"/>
      <c r="D57" s="46"/>
      <c r="E57" s="46"/>
    </row>
    <row r="58" spans="1:5" x14ac:dyDescent="0.25">
      <c r="A58" s="54" t="s">
        <v>153</v>
      </c>
      <c r="B58" s="51" t="s">
        <v>106</v>
      </c>
      <c r="C58" s="73"/>
      <c r="D58" s="74"/>
      <c r="E58" s="57">
        <f>IF(C58=0,0,D58/C58)</f>
        <v>0</v>
      </c>
    </row>
    <row r="59" spans="1:5" x14ac:dyDescent="0.25">
      <c r="A59" s="54" t="s">
        <v>154</v>
      </c>
      <c r="B59" s="50" t="s">
        <v>107</v>
      </c>
      <c r="C59" s="72"/>
      <c r="D59" s="46"/>
      <c r="E59" s="46"/>
    </row>
    <row r="60" spans="1:5" x14ac:dyDescent="0.25">
      <c r="A60" s="54" t="s">
        <v>155</v>
      </c>
      <c r="B60" s="50" t="s">
        <v>31</v>
      </c>
      <c r="C60" s="72"/>
      <c r="D60" s="46"/>
      <c r="E60" s="46"/>
    </row>
    <row r="61" spans="1:5" x14ac:dyDescent="0.25">
      <c r="A61" s="54" t="s">
        <v>156</v>
      </c>
      <c r="B61" s="50" t="s">
        <v>108</v>
      </c>
      <c r="C61" s="72"/>
      <c r="D61" s="46"/>
      <c r="E61" s="46"/>
    </row>
    <row r="62" spans="1:5" x14ac:dyDescent="0.25">
      <c r="A62" s="54" t="s">
        <v>157</v>
      </c>
      <c r="B62" s="50" t="s">
        <v>109</v>
      </c>
      <c r="C62" s="72"/>
      <c r="D62" s="46"/>
      <c r="E62" s="46"/>
    </row>
    <row r="63" spans="1:5" x14ac:dyDescent="0.25">
      <c r="A63" s="54" t="s">
        <v>158</v>
      </c>
      <c r="B63" s="50" t="s">
        <v>110</v>
      </c>
      <c r="C63" s="72"/>
      <c r="D63" s="46"/>
      <c r="E63" s="46"/>
    </row>
    <row r="64" spans="1:5" x14ac:dyDescent="0.25">
      <c r="A64" s="54" t="s">
        <v>159</v>
      </c>
      <c r="B64" s="50" t="s">
        <v>111</v>
      </c>
      <c r="C64" s="72"/>
      <c r="D64" s="46"/>
      <c r="E64" s="46"/>
    </row>
    <row r="65" spans="1:5" x14ac:dyDescent="0.25">
      <c r="A65" s="54" t="s">
        <v>160</v>
      </c>
      <c r="B65" s="50" t="s">
        <v>112</v>
      </c>
      <c r="C65" s="72"/>
      <c r="D65" s="46"/>
      <c r="E65" s="46"/>
    </row>
    <row r="66" spans="1:5" x14ac:dyDescent="0.25">
      <c r="A66" s="54" t="s">
        <v>161</v>
      </c>
      <c r="B66" s="50" t="s">
        <v>113</v>
      </c>
      <c r="C66" s="72"/>
      <c r="D66" s="46"/>
      <c r="E66" s="46"/>
    </row>
    <row r="67" spans="1:5" x14ac:dyDescent="0.25">
      <c r="A67" s="54" t="s">
        <v>162</v>
      </c>
      <c r="B67" s="50" t="s">
        <v>114</v>
      </c>
      <c r="C67" s="72"/>
      <c r="D67" s="46"/>
      <c r="E67" s="46"/>
    </row>
    <row r="68" spans="1:5" x14ac:dyDescent="0.25">
      <c r="A68" s="54" t="s">
        <v>17</v>
      </c>
      <c r="B68" s="50" t="s">
        <v>115</v>
      </c>
      <c r="C68" s="55">
        <f>SUM(C56:C67)</f>
        <v>0</v>
      </c>
      <c r="D68" s="46"/>
      <c r="E68" s="46"/>
    </row>
    <row r="69" spans="1:5" x14ac:dyDescent="0.25">
      <c r="A69" s="54" t="s">
        <v>18</v>
      </c>
      <c r="B69" s="52" t="s">
        <v>166</v>
      </c>
      <c r="C69" s="56">
        <f>C68/12</f>
        <v>0</v>
      </c>
      <c r="D69" s="46"/>
      <c r="E69" s="47"/>
    </row>
    <row r="71" spans="1:5" x14ac:dyDescent="0.25">
      <c r="A71" s="54" t="s">
        <v>19</v>
      </c>
      <c r="B71" s="52" t="s">
        <v>163</v>
      </c>
      <c r="C71" s="57">
        <f>C69*E58</f>
        <v>0</v>
      </c>
    </row>
  </sheetData>
  <sheetProtection password="C338" sheet="1" objects="1" scenarios="1"/>
  <mergeCells count="6">
    <mergeCell ref="A6:B6"/>
    <mergeCell ref="C6:D6"/>
    <mergeCell ref="A7:B7"/>
    <mergeCell ref="C7:D7"/>
    <mergeCell ref="A8:B8"/>
    <mergeCell ref="C8:D8"/>
  </mergeCells>
  <pageMargins left="0.70866141732283472" right="0.70866141732283472" top="0.78740157480314965" bottom="0.78740157480314965" header="0.31496062992125984" footer="0.31496062992125984"/>
  <pageSetup paperSize="9" scale="63" orientation="portrait" verticalDpi="0" r:id="rId1"/>
  <ignoredErrors>
    <ignoredError sqref="A14:A25 A56:A67 A35:A4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76" workbookViewId="0">
      <selection activeCell="B64" sqref="B64"/>
    </sheetView>
  </sheetViews>
  <sheetFormatPr baseColWidth="10" defaultRowHeight="15" x14ac:dyDescent="0.25"/>
  <cols>
    <col min="1" max="1" width="56" style="77" customWidth="1"/>
    <col min="2" max="2" width="59.42578125" style="76" customWidth="1"/>
  </cols>
  <sheetData>
    <row r="1" spans="1:13" x14ac:dyDescent="0.25">
      <c r="A1" s="75" t="s">
        <v>0</v>
      </c>
      <c r="B1" s="76">
        <f ca="1">INDIRECT("'"&amp;$M$2&amp;"'!C6")</f>
        <v>0</v>
      </c>
      <c r="M1" t="s">
        <v>169</v>
      </c>
    </row>
    <row r="2" spans="1:13" x14ac:dyDescent="0.25">
      <c r="A2" s="75" t="s">
        <v>20</v>
      </c>
      <c r="B2" s="76">
        <f ca="1">INDIRECT("'"&amp;$M$2&amp;"'!C7")</f>
        <v>0</v>
      </c>
      <c r="M2" t="s">
        <v>170</v>
      </c>
    </row>
    <row r="3" spans="1:13" x14ac:dyDescent="0.25">
      <c r="A3" s="75" t="s">
        <v>1</v>
      </c>
      <c r="B3" s="76">
        <f ca="1">INDIRECT("'"&amp;$M$2&amp;"'!C8")</f>
        <v>0</v>
      </c>
      <c r="M3" t="s">
        <v>171</v>
      </c>
    </row>
    <row r="4" spans="1:13" x14ac:dyDescent="0.25">
      <c r="A4" s="77" t="s">
        <v>172</v>
      </c>
      <c r="B4" s="78">
        <f ca="1">INDIRECT("'"&amp;$M$2&amp;"'!E11")</f>
        <v>4.3200000000000002E-2</v>
      </c>
    </row>
    <row r="5" spans="1:13" x14ac:dyDescent="0.25">
      <c r="A5" s="36" t="s">
        <v>173</v>
      </c>
      <c r="B5" s="76">
        <f ca="1">INDIRECT("'"&amp;$M$2&amp;"'!E15")</f>
        <v>0</v>
      </c>
    </row>
    <row r="6" spans="1:13" x14ac:dyDescent="0.25">
      <c r="A6" s="36" t="s">
        <v>174</v>
      </c>
      <c r="B6" s="76">
        <f ca="1">INDIRECT("'"&amp;$M$2&amp;"'!E16")</f>
        <v>0.4</v>
      </c>
    </row>
    <row r="7" spans="1:13" x14ac:dyDescent="0.25">
      <c r="A7" s="36" t="s">
        <v>175</v>
      </c>
      <c r="B7" s="76">
        <f ca="1">INDIRECT("'"&amp;$M$2&amp;"'!E17")</f>
        <v>0.4</v>
      </c>
    </row>
    <row r="8" spans="1:13" x14ac:dyDescent="0.25">
      <c r="A8" s="79" t="s">
        <v>176</v>
      </c>
      <c r="B8" s="76">
        <f ca="1">INDIRECT("'"&amp;$M$2&amp;"'!C22")</f>
        <v>500000</v>
      </c>
    </row>
    <row r="9" spans="1:13" x14ac:dyDescent="0.25">
      <c r="A9" s="79" t="s">
        <v>177</v>
      </c>
      <c r="B9" s="76">
        <f ca="1">INDIRECT("'"&amp;$M$2&amp;"'!C23")</f>
        <v>0</v>
      </c>
    </row>
    <row r="10" spans="1:13" x14ac:dyDescent="0.25">
      <c r="A10" s="79" t="s">
        <v>178</v>
      </c>
      <c r="B10" s="76">
        <f ca="1">INDIRECT("'"&amp;$M$2&amp;"'!C24")</f>
        <v>10000</v>
      </c>
    </row>
    <row r="11" spans="1:13" x14ac:dyDescent="0.25">
      <c r="A11" s="79" t="s">
        <v>179</v>
      </c>
      <c r="B11" s="76">
        <f ca="1">INDIRECT("'"&amp;$M$2&amp;"'!o22")</f>
        <v>6000000</v>
      </c>
    </row>
    <row r="12" spans="1:13" x14ac:dyDescent="0.25">
      <c r="A12" s="79" t="s">
        <v>180</v>
      </c>
      <c r="B12" s="76">
        <f ca="1">INDIRECT("'"&amp;$M$2&amp;"'!o23")</f>
        <v>0</v>
      </c>
    </row>
    <row r="13" spans="1:13" x14ac:dyDescent="0.25">
      <c r="A13" s="79" t="s">
        <v>181</v>
      </c>
      <c r="B13" s="76">
        <f ca="1">INDIRECT("'"&amp;$M$2&amp;"'!o24")</f>
        <v>120000</v>
      </c>
    </row>
    <row r="14" spans="1:13" x14ac:dyDescent="0.25">
      <c r="A14" s="79" t="s">
        <v>182</v>
      </c>
      <c r="B14" s="76">
        <f ca="1">INDIRECT("'"&amp;$M$2&amp;"'!C29")</f>
        <v>700000</v>
      </c>
    </row>
    <row r="15" spans="1:13" x14ac:dyDescent="0.25">
      <c r="A15" s="79" t="s">
        <v>183</v>
      </c>
      <c r="B15" s="76">
        <f ca="1">INDIRECT("'"&amp;$M$2&amp;"'!D29")</f>
        <v>710000</v>
      </c>
    </row>
    <row r="16" spans="1:13" x14ac:dyDescent="0.25">
      <c r="A16" s="79" t="s">
        <v>184</v>
      </c>
      <c r="B16" s="76">
        <f ca="1">INDIRECT("'"&amp;$M$2&amp;"'!E29")</f>
        <v>720000</v>
      </c>
    </row>
    <row r="17" spans="1:2" x14ac:dyDescent="0.25">
      <c r="A17" s="79" t="s">
        <v>185</v>
      </c>
      <c r="B17" s="76">
        <f ca="1">INDIRECT("'"&amp;$M$2&amp;"'!f29")</f>
        <v>730000</v>
      </c>
    </row>
    <row r="18" spans="1:2" x14ac:dyDescent="0.25">
      <c r="A18" s="79" t="s">
        <v>186</v>
      </c>
      <c r="B18" s="76">
        <f ca="1">INDIRECT("'"&amp;$M$2&amp;"'!g29")</f>
        <v>740000</v>
      </c>
    </row>
    <row r="19" spans="1:2" x14ac:dyDescent="0.25">
      <c r="A19" s="79" t="s">
        <v>187</v>
      </c>
      <c r="B19" s="76">
        <f ca="1">INDIRECT("'"&amp;$M$2&amp;"'!h29")</f>
        <v>750000</v>
      </c>
    </row>
    <row r="20" spans="1:2" x14ac:dyDescent="0.25">
      <c r="A20" s="79" t="s">
        <v>188</v>
      </c>
      <c r="B20" s="76">
        <f ca="1">INDIRECT("'"&amp;$M$2&amp;"'!i29")</f>
        <v>760000</v>
      </c>
    </row>
    <row r="21" spans="1:2" x14ac:dyDescent="0.25">
      <c r="A21" s="79" t="s">
        <v>189</v>
      </c>
      <c r="B21" s="76">
        <f ca="1">INDIRECT("'"&amp;$M$2&amp;"'!j29")</f>
        <v>770000</v>
      </c>
    </row>
    <row r="22" spans="1:2" x14ac:dyDescent="0.25">
      <c r="A22" s="79" t="s">
        <v>190</v>
      </c>
      <c r="B22" s="76">
        <f ca="1">INDIRECT("'"&amp;$M$2&amp;"'!k29")</f>
        <v>780000</v>
      </c>
    </row>
    <row r="23" spans="1:2" x14ac:dyDescent="0.25">
      <c r="A23" s="79" t="s">
        <v>191</v>
      </c>
      <c r="B23" s="76">
        <f ca="1">INDIRECT("'"&amp;$M$2&amp;"'!l29")</f>
        <v>790000</v>
      </c>
    </row>
    <row r="24" spans="1:2" x14ac:dyDescent="0.25">
      <c r="A24" s="79" t="s">
        <v>192</v>
      </c>
      <c r="B24" s="76">
        <f ca="1">INDIRECT("'"&amp;$M$2&amp;"'!m29")</f>
        <v>800000</v>
      </c>
    </row>
    <row r="25" spans="1:2" x14ac:dyDescent="0.25">
      <c r="A25" s="79" t="s">
        <v>193</v>
      </c>
      <c r="B25" s="76">
        <f ca="1">INDIRECT("'"&amp;$M$2&amp;"'!n29")</f>
        <v>810000</v>
      </c>
    </row>
    <row r="26" spans="1:2" x14ac:dyDescent="0.25">
      <c r="A26" s="79" t="s">
        <v>194</v>
      </c>
      <c r="B26" s="76">
        <f ca="1">INDIRECT("'"&amp;$M$2&amp;"'!o29")</f>
        <v>9060000</v>
      </c>
    </row>
    <row r="27" spans="1:2" x14ac:dyDescent="0.25">
      <c r="A27" s="79" t="s">
        <v>195</v>
      </c>
      <c r="B27" s="76">
        <f ca="1">INDIRECT("'"&amp;$M$2&amp;"'!C30")</f>
        <v>0</v>
      </c>
    </row>
    <row r="28" spans="1:2" x14ac:dyDescent="0.25">
      <c r="A28" s="79" t="s">
        <v>196</v>
      </c>
      <c r="B28" s="76">
        <f ca="1">INDIRECT("'"&amp;$M$2&amp;"'!D30")</f>
        <v>0</v>
      </c>
    </row>
    <row r="29" spans="1:2" x14ac:dyDescent="0.25">
      <c r="A29" s="79" t="s">
        <v>197</v>
      </c>
      <c r="B29" s="76">
        <f ca="1">INDIRECT("'"&amp;$M$2&amp;"'!E30")</f>
        <v>10000</v>
      </c>
    </row>
    <row r="30" spans="1:2" x14ac:dyDescent="0.25">
      <c r="A30" s="79" t="s">
        <v>198</v>
      </c>
      <c r="B30" s="76">
        <f ca="1">INDIRECT("'"&amp;$M$2&amp;"'!F30")</f>
        <v>12000</v>
      </c>
    </row>
    <row r="31" spans="1:2" x14ac:dyDescent="0.25">
      <c r="A31" s="79" t="s">
        <v>199</v>
      </c>
      <c r="B31" s="76">
        <f ca="1">INDIRECT("'"&amp;$M$2&amp;"'!G30")</f>
        <v>14000</v>
      </c>
    </row>
    <row r="32" spans="1:2" x14ac:dyDescent="0.25">
      <c r="A32" s="79" t="s">
        <v>200</v>
      </c>
      <c r="B32" s="76">
        <f ca="1">INDIRECT("'"&amp;$M$2&amp;"'!H30")</f>
        <v>16000</v>
      </c>
    </row>
    <row r="33" spans="1:2" x14ac:dyDescent="0.25">
      <c r="A33" s="79" t="s">
        <v>201</v>
      </c>
      <c r="B33" s="76">
        <f ca="1">INDIRECT("'"&amp;$M$2&amp;"'!I30")</f>
        <v>18000</v>
      </c>
    </row>
    <row r="34" spans="1:2" x14ac:dyDescent="0.25">
      <c r="A34" s="79" t="s">
        <v>202</v>
      </c>
      <c r="B34" s="76">
        <f ca="1">INDIRECT("'"&amp;$M$2&amp;"'!j30")</f>
        <v>20000</v>
      </c>
    </row>
    <row r="35" spans="1:2" x14ac:dyDescent="0.25">
      <c r="A35" s="79" t="s">
        <v>203</v>
      </c>
      <c r="B35" s="76">
        <f ca="1">INDIRECT("'"&amp;$M$2&amp;"'!k30")</f>
        <v>22000</v>
      </c>
    </row>
    <row r="36" spans="1:2" x14ac:dyDescent="0.25">
      <c r="A36" s="79" t="s">
        <v>204</v>
      </c>
      <c r="B36" s="76">
        <f ca="1">INDIRECT("'"&amp;$M$2&amp;"'!l30")</f>
        <v>24000</v>
      </c>
    </row>
    <row r="37" spans="1:2" x14ac:dyDescent="0.25">
      <c r="A37" s="79" t="s">
        <v>205</v>
      </c>
      <c r="B37" s="76">
        <f ca="1">INDIRECT("'"&amp;$M$2&amp;"'!m30")</f>
        <v>26000</v>
      </c>
    </row>
    <row r="38" spans="1:2" x14ac:dyDescent="0.25">
      <c r="A38" s="79" t="s">
        <v>206</v>
      </c>
      <c r="B38" s="76">
        <f ca="1">INDIRECT("'"&amp;$M$2&amp;"'!n30")</f>
        <v>28000</v>
      </c>
    </row>
    <row r="39" spans="1:2" x14ac:dyDescent="0.25">
      <c r="A39" s="79" t="s">
        <v>207</v>
      </c>
      <c r="B39" s="76">
        <f ca="1">INDIRECT("'"&amp;$M$2&amp;"'!o30")</f>
        <v>190000</v>
      </c>
    </row>
    <row r="40" spans="1:2" x14ac:dyDescent="0.25">
      <c r="A40" s="79" t="s">
        <v>208</v>
      </c>
      <c r="B40" s="76">
        <f ca="1">INDIRECT("'"&amp;$M$2&amp;"'!C31")</f>
        <v>12000</v>
      </c>
    </row>
    <row r="41" spans="1:2" x14ac:dyDescent="0.25">
      <c r="A41" s="79" t="s">
        <v>209</v>
      </c>
      <c r="B41" s="76">
        <f ca="1">INDIRECT("'"&amp;$M$2&amp;"'!D31")</f>
        <v>13000</v>
      </c>
    </row>
    <row r="42" spans="1:2" x14ac:dyDescent="0.25">
      <c r="A42" s="79" t="s">
        <v>210</v>
      </c>
      <c r="B42" s="76">
        <f ca="1">INDIRECT("'"&amp;$M$2&amp;"'!E31")</f>
        <v>14000</v>
      </c>
    </row>
    <row r="43" spans="1:2" x14ac:dyDescent="0.25">
      <c r="A43" s="79" t="s">
        <v>211</v>
      </c>
      <c r="B43" s="76">
        <f ca="1">INDIRECT("'"&amp;$M$2&amp;"'!f31")</f>
        <v>15000</v>
      </c>
    </row>
    <row r="44" spans="1:2" x14ac:dyDescent="0.25">
      <c r="A44" s="79" t="s">
        <v>212</v>
      </c>
      <c r="B44" s="76">
        <f ca="1">INDIRECT("'"&amp;$M$2&amp;"'!g31")</f>
        <v>16000</v>
      </c>
    </row>
    <row r="45" spans="1:2" x14ac:dyDescent="0.25">
      <c r="A45" s="79" t="s">
        <v>213</v>
      </c>
      <c r="B45" s="76">
        <f ca="1">INDIRECT("'"&amp;$M$2&amp;"'!h31")</f>
        <v>17000</v>
      </c>
    </row>
    <row r="46" spans="1:2" x14ac:dyDescent="0.25">
      <c r="A46" s="79" t="s">
        <v>214</v>
      </c>
      <c r="B46" s="76">
        <f ca="1">INDIRECT("'"&amp;$M$2&amp;"'!i31")</f>
        <v>18000</v>
      </c>
    </row>
    <row r="47" spans="1:2" x14ac:dyDescent="0.25">
      <c r="A47" s="79" t="s">
        <v>215</v>
      </c>
      <c r="B47" s="76">
        <f ca="1">INDIRECT("'"&amp;$M$2&amp;"'!j31")</f>
        <v>19000</v>
      </c>
    </row>
    <row r="48" spans="1:2" x14ac:dyDescent="0.25">
      <c r="A48" s="79" t="s">
        <v>216</v>
      </c>
      <c r="B48" s="76">
        <f ca="1">INDIRECT("'"&amp;$M$2&amp;"'!k31")</f>
        <v>20000</v>
      </c>
    </row>
    <row r="49" spans="1:4" x14ac:dyDescent="0.25">
      <c r="A49" s="79" t="s">
        <v>217</v>
      </c>
      <c r="B49" s="76">
        <f ca="1">INDIRECT("'"&amp;$M$2&amp;"'!l31")</f>
        <v>21000</v>
      </c>
    </row>
    <row r="50" spans="1:4" x14ac:dyDescent="0.25">
      <c r="A50" s="79" t="s">
        <v>218</v>
      </c>
      <c r="B50" s="76">
        <f ca="1">INDIRECT("'"&amp;$M$2&amp;"'!m31")</f>
        <v>22000</v>
      </c>
    </row>
    <row r="51" spans="1:4" x14ac:dyDescent="0.25">
      <c r="A51" s="79" t="s">
        <v>219</v>
      </c>
      <c r="B51" s="76">
        <f ca="1">INDIRECT("'"&amp;$M$2&amp;"'!n31")</f>
        <v>23000</v>
      </c>
    </row>
    <row r="52" spans="1:4" x14ac:dyDescent="0.25">
      <c r="A52" s="79" t="s">
        <v>220</v>
      </c>
      <c r="B52" s="76">
        <f ca="1">INDIRECT("'"&amp;$M$2&amp;"'!o31")</f>
        <v>210000</v>
      </c>
    </row>
    <row r="53" spans="1:4" x14ac:dyDescent="0.25">
      <c r="A53" s="79" t="s">
        <v>66</v>
      </c>
      <c r="B53" s="76">
        <f ca="1">INDIRECT("'"&amp;$M$2&amp;"'!o32")</f>
        <v>9460000</v>
      </c>
    </row>
    <row r="54" spans="1:4" x14ac:dyDescent="0.25">
      <c r="A54" s="79" t="s">
        <v>221</v>
      </c>
      <c r="B54" s="76">
        <f ca="1">INDIRECT("'"&amp;$M$2&amp;"'!o35")</f>
        <v>3060000</v>
      </c>
    </row>
    <row r="55" spans="1:4" x14ac:dyDescent="0.25">
      <c r="A55" s="79" t="s">
        <v>222</v>
      </c>
      <c r="B55" s="76">
        <f ca="1">INDIRECT("'"&amp;$M$2&amp;"'!o36")</f>
        <v>190000</v>
      </c>
    </row>
    <row r="56" spans="1:4" x14ac:dyDescent="0.25">
      <c r="A56" s="79" t="s">
        <v>223</v>
      </c>
      <c r="B56" s="76">
        <f ca="1">INDIRECT("'"&amp;$M$2&amp;"'!o37")</f>
        <v>90000</v>
      </c>
    </row>
    <row r="57" spans="1:4" x14ac:dyDescent="0.25">
      <c r="A57" s="79" t="s">
        <v>224</v>
      </c>
      <c r="B57" s="76">
        <f ca="1">INDIRECT("'"&amp;$M$2&amp;"'!o38")</f>
        <v>3340000</v>
      </c>
    </row>
    <row r="58" spans="1:4" x14ac:dyDescent="0.25">
      <c r="A58" s="77" t="s">
        <v>225</v>
      </c>
      <c r="B58" s="76">
        <f ca="1">INDIRECT("'"&amp;$M$2&amp;"'!o41")</f>
        <v>0</v>
      </c>
    </row>
    <row r="59" spans="1:4" x14ac:dyDescent="0.25">
      <c r="A59" s="77" t="s">
        <v>226</v>
      </c>
      <c r="B59" s="76">
        <f ca="1">INDIRECT("'"&amp;$M$2&amp;"'!o42")</f>
        <v>76000</v>
      </c>
    </row>
    <row r="60" spans="1:4" x14ac:dyDescent="0.25">
      <c r="A60" s="77" t="s">
        <v>227</v>
      </c>
      <c r="B60" s="76">
        <f ca="1">INDIRECT("'"&amp;$M$2&amp;"'!o43")</f>
        <v>36000</v>
      </c>
    </row>
    <row r="61" spans="1:4" x14ac:dyDescent="0.25">
      <c r="A61" s="77" t="s">
        <v>59</v>
      </c>
      <c r="B61" s="76">
        <f ca="1">INDIRECT("'"&amp;$M$2&amp;"'!o44")</f>
        <v>3228000</v>
      </c>
      <c r="D61" s="80"/>
    </row>
    <row r="62" spans="1:4" x14ac:dyDescent="0.25">
      <c r="A62" s="77" t="s">
        <v>60</v>
      </c>
      <c r="B62" s="76">
        <f ca="1">INDIRECT("'"&amp;$M$2&amp;"'!o46")</f>
        <v>139449.60000000001</v>
      </c>
    </row>
    <row r="63" spans="1:4" x14ac:dyDescent="0.25">
      <c r="A63" s="81" t="s">
        <v>90</v>
      </c>
      <c r="B63" s="76">
        <f ca="1">INDIRECT("'"&amp;$M$2&amp;"'!o48")</f>
        <v>146520</v>
      </c>
    </row>
    <row r="64" spans="1:4" x14ac:dyDescent="0.25">
      <c r="A64" s="77" t="s">
        <v>65</v>
      </c>
      <c r="B64" s="76">
        <f ca="1">INDIRECT("'"&amp;$M$2&amp;"'!o50")</f>
        <v>3235070.4</v>
      </c>
    </row>
    <row r="65" spans="1:2" x14ac:dyDescent="0.25">
      <c r="A65" s="82" t="s">
        <v>228</v>
      </c>
      <c r="B65" s="83" t="s">
        <v>228</v>
      </c>
    </row>
    <row r="66" spans="1:2" x14ac:dyDescent="0.25">
      <c r="A66" s="75" t="s">
        <v>0</v>
      </c>
      <c r="B66" s="76">
        <f ca="1">INDIRECT("'"&amp;$M$3&amp;"'!C6")</f>
        <v>0</v>
      </c>
    </row>
    <row r="67" spans="1:2" x14ac:dyDescent="0.25">
      <c r="A67" s="75" t="s">
        <v>20</v>
      </c>
      <c r="B67" s="76">
        <f ca="1">INDIRECT("'"&amp;$M$3&amp;"'!C7")</f>
        <v>0</v>
      </c>
    </row>
    <row r="68" spans="1:2" x14ac:dyDescent="0.25">
      <c r="A68" s="75" t="s">
        <v>1</v>
      </c>
      <c r="B68" s="76">
        <f ca="1">INDIRECT("'"&amp;$M$3&amp;"'!C8")</f>
        <v>0</v>
      </c>
    </row>
    <row r="69" spans="1:2" x14ac:dyDescent="0.25">
      <c r="A69" s="77" t="s">
        <v>172</v>
      </c>
      <c r="B69" s="78">
        <f ca="1">INDIRECT("'"&amp;$M$3&amp;"'!E11")</f>
        <v>2.3199999999999998E-2</v>
      </c>
    </row>
    <row r="70" spans="1:2" x14ac:dyDescent="0.25">
      <c r="A70" s="36" t="s">
        <v>173</v>
      </c>
      <c r="B70" s="76">
        <f ca="1">INDIRECT("'"&amp;$M$3&amp;"'!E15")</f>
        <v>0</v>
      </c>
    </row>
    <row r="71" spans="1:2" x14ac:dyDescent="0.25">
      <c r="A71" s="36" t="s">
        <v>174</v>
      </c>
      <c r="B71" s="76">
        <f ca="1">INDIRECT("'"&amp;$M$3&amp;"'!E16")</f>
        <v>0.4</v>
      </c>
    </row>
    <row r="72" spans="1:2" x14ac:dyDescent="0.25">
      <c r="A72" s="36" t="s">
        <v>175</v>
      </c>
      <c r="B72" s="76">
        <f ca="1">INDIRECT("'"&amp;$M$3&amp;"'!E17")</f>
        <v>0.4</v>
      </c>
    </row>
    <row r="73" spans="1:2" x14ac:dyDescent="0.25">
      <c r="A73" s="79" t="s">
        <v>176</v>
      </c>
      <c r="B73" s="76">
        <f ca="1">INDIRECT("'"&amp;$M$3&amp;"'!C22")</f>
        <v>500000</v>
      </c>
    </row>
    <row r="74" spans="1:2" x14ac:dyDescent="0.25">
      <c r="A74" s="79" t="s">
        <v>177</v>
      </c>
      <c r="B74" s="76">
        <f ca="1">INDIRECT("'"&amp;$M$3&amp;"'!C23")</f>
        <v>0</v>
      </c>
    </row>
    <row r="75" spans="1:2" x14ac:dyDescent="0.25">
      <c r="A75" s="79" t="s">
        <v>178</v>
      </c>
      <c r="B75" s="76">
        <f ca="1">INDIRECT("'"&amp;$M$3&amp;"'!C24")</f>
        <v>10000</v>
      </c>
    </row>
    <row r="76" spans="1:2" x14ac:dyDescent="0.25">
      <c r="A76" s="79" t="s">
        <v>229</v>
      </c>
      <c r="B76" s="76">
        <f ca="1">INDIRECT("'"&amp;$M$3&amp;"'!F22")</f>
        <v>1500000</v>
      </c>
    </row>
    <row r="77" spans="1:2" x14ac:dyDescent="0.25">
      <c r="A77" s="79" t="s">
        <v>230</v>
      </c>
      <c r="B77" s="76">
        <f ca="1">INDIRECT("'"&amp;$M$3&amp;"'!F23")</f>
        <v>0</v>
      </c>
    </row>
    <row r="78" spans="1:2" x14ac:dyDescent="0.25">
      <c r="A78" s="79" t="s">
        <v>231</v>
      </c>
      <c r="B78" s="76">
        <f ca="1">INDIRECT("'"&amp;$M$3&amp;"'!F24")</f>
        <v>30000</v>
      </c>
    </row>
    <row r="79" spans="1:2" x14ac:dyDescent="0.25">
      <c r="A79" s="79" t="s">
        <v>232</v>
      </c>
      <c r="B79" s="76">
        <f ca="1">INDIRECT("'"&amp;$M$3&amp;"'!C29")</f>
        <v>700000</v>
      </c>
    </row>
    <row r="80" spans="1:2" x14ac:dyDescent="0.25">
      <c r="A80" s="79" t="s">
        <v>233</v>
      </c>
      <c r="B80" s="76">
        <f ca="1">INDIRECT("'"&amp;$M$3&amp;"'!D29")</f>
        <v>780000</v>
      </c>
    </row>
    <row r="81" spans="1:2" x14ac:dyDescent="0.25">
      <c r="A81" s="79" t="s">
        <v>234</v>
      </c>
      <c r="B81" s="76">
        <f ca="1">INDIRECT("'"&amp;$M$3&amp;"'!E29")</f>
        <v>800000</v>
      </c>
    </row>
    <row r="82" spans="1:2" x14ac:dyDescent="0.25">
      <c r="A82" s="79" t="s">
        <v>194</v>
      </c>
      <c r="B82" s="76">
        <f ca="1">INDIRECT("'"&amp;$M$3&amp;"'!F29")</f>
        <v>2280000</v>
      </c>
    </row>
    <row r="83" spans="1:2" x14ac:dyDescent="0.25">
      <c r="A83" s="79" t="s">
        <v>235</v>
      </c>
      <c r="B83" s="76">
        <f ca="1">INDIRECT("'"&amp;$M$3&amp;"'!C30")</f>
        <v>0</v>
      </c>
    </row>
    <row r="84" spans="1:2" x14ac:dyDescent="0.25">
      <c r="A84" s="79" t="s">
        <v>236</v>
      </c>
      <c r="B84" s="76">
        <f ca="1">INDIRECT("'"&amp;$M$3&amp;"'!D30")</f>
        <v>0</v>
      </c>
    </row>
    <row r="85" spans="1:2" x14ac:dyDescent="0.25">
      <c r="A85" s="79" t="s">
        <v>237</v>
      </c>
      <c r="B85" s="76">
        <f ca="1">INDIRECT("'"&amp;$M$3&amp;"'!E30")</f>
        <v>10000</v>
      </c>
    </row>
    <row r="86" spans="1:2" x14ac:dyDescent="0.25">
      <c r="A86" s="79" t="s">
        <v>207</v>
      </c>
      <c r="B86" s="76">
        <f ca="1">INDIRECT("'"&amp;$M$3&amp;"'!F30")</f>
        <v>10000</v>
      </c>
    </row>
    <row r="87" spans="1:2" x14ac:dyDescent="0.25">
      <c r="A87" s="79" t="s">
        <v>238</v>
      </c>
      <c r="B87" s="76">
        <f ca="1">INDIRECT("'"&amp;$M$3&amp;"'!C31")</f>
        <v>12000</v>
      </c>
    </row>
    <row r="88" spans="1:2" x14ac:dyDescent="0.25">
      <c r="A88" s="79" t="s">
        <v>239</v>
      </c>
      <c r="B88" s="76">
        <f ca="1">INDIRECT("'"&amp;$M$3&amp;"'!D31")</f>
        <v>13000</v>
      </c>
    </row>
    <row r="89" spans="1:2" x14ac:dyDescent="0.25">
      <c r="A89" s="79" t="s">
        <v>240</v>
      </c>
      <c r="B89" s="76">
        <f ca="1">INDIRECT("'"&amp;$M$3&amp;"'!E31")</f>
        <v>14000</v>
      </c>
    </row>
    <row r="90" spans="1:2" x14ac:dyDescent="0.25">
      <c r="A90" s="79" t="s">
        <v>220</v>
      </c>
      <c r="B90" s="76">
        <f ca="1">INDIRECT("'"&amp;$M$3&amp;"'!F31")</f>
        <v>39000</v>
      </c>
    </row>
    <row r="91" spans="1:2" x14ac:dyDescent="0.25">
      <c r="A91" s="79" t="s">
        <v>66</v>
      </c>
      <c r="B91" s="76">
        <f ca="1">INDIRECT("'"&amp;$M$3&amp;"'!F32")</f>
        <v>2329000</v>
      </c>
    </row>
    <row r="92" spans="1:2" x14ac:dyDescent="0.25">
      <c r="A92" s="79" t="s">
        <v>221</v>
      </c>
      <c r="B92" s="76">
        <f ca="1">INDIRECT("'"&amp;$M$3&amp;"'!F35")</f>
        <v>780000</v>
      </c>
    </row>
    <row r="93" spans="1:2" x14ac:dyDescent="0.25">
      <c r="A93" s="79" t="s">
        <v>222</v>
      </c>
      <c r="B93" s="76">
        <f ca="1">INDIRECT("'"&amp;$M$3&amp;"'!F36")</f>
        <v>10000</v>
      </c>
    </row>
    <row r="94" spans="1:2" x14ac:dyDescent="0.25">
      <c r="A94" s="79" t="s">
        <v>223</v>
      </c>
      <c r="B94" s="76">
        <f ca="1">INDIRECT("'"&amp;$M$3&amp;"'!F37")</f>
        <v>9000</v>
      </c>
    </row>
    <row r="95" spans="1:2" x14ac:dyDescent="0.25">
      <c r="A95" s="79" t="s">
        <v>224</v>
      </c>
      <c r="B95" s="76">
        <f ca="1">INDIRECT("'"&amp;$M$3&amp;"'!F38")</f>
        <v>799000</v>
      </c>
    </row>
    <row r="96" spans="1:2" x14ac:dyDescent="0.25">
      <c r="A96" s="77" t="s">
        <v>225</v>
      </c>
      <c r="B96" s="76">
        <f ca="1">INDIRECT("'"&amp;$M$3&amp;"'!F41")</f>
        <v>0</v>
      </c>
    </row>
    <row r="97" spans="1:2" x14ac:dyDescent="0.25">
      <c r="A97" s="77" t="s">
        <v>226</v>
      </c>
      <c r="B97" s="76">
        <f ca="1">INDIRECT("'"&amp;$M$3&amp;"'!F42")</f>
        <v>4000</v>
      </c>
    </row>
    <row r="98" spans="1:2" x14ac:dyDescent="0.25">
      <c r="A98" s="77" t="s">
        <v>227</v>
      </c>
      <c r="B98" s="76">
        <f ca="1">INDIRECT("'"&amp;$M$3&amp;"'!F43")</f>
        <v>3600</v>
      </c>
    </row>
    <row r="99" spans="1:2" x14ac:dyDescent="0.25">
      <c r="A99" s="77" t="s">
        <v>59</v>
      </c>
      <c r="B99" s="76">
        <f ca="1">INDIRECT("'"&amp;$M$3&amp;"'!F44")</f>
        <v>791400</v>
      </c>
    </row>
    <row r="100" spans="1:2" x14ac:dyDescent="0.25">
      <c r="A100" s="77" t="s">
        <v>60</v>
      </c>
      <c r="B100" s="76">
        <f ca="1">INDIRECT("'"&amp;$M$3&amp;"'!F46")</f>
        <v>18360.48</v>
      </c>
    </row>
    <row r="101" spans="1:2" x14ac:dyDescent="0.25">
      <c r="A101" s="77" t="s">
        <v>241</v>
      </c>
      <c r="B101" s="76">
        <f ca="1">INDIRECT("'"&amp;$M$3&amp;"'!F48")</f>
        <v>773039.52</v>
      </c>
    </row>
    <row r="102" spans="1:2" x14ac:dyDescent="0.25">
      <c r="A102" s="77" t="s">
        <v>242</v>
      </c>
      <c r="B102" s="76">
        <f ca="1">INDIRECT("'"&amp;$M$3&amp;"'!F50")</f>
        <v>626519.52</v>
      </c>
    </row>
    <row r="103" spans="1:2" x14ac:dyDescent="0.25">
      <c r="A103" s="77" t="s">
        <v>89</v>
      </c>
      <c r="B103" s="76">
        <f ca="1">INDIRECT("'"&amp;$M$3&amp;"'!F52")</f>
        <v>146520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2.1 KorrBetr Okt-Dez 2022</vt:lpstr>
      <vt:lpstr>2.2 ErstgsBetr Jan-Dez 2023</vt:lpstr>
      <vt:lpstr>2.3 Übersicht Nachweise</vt:lpstr>
      <vt:lpstr>2.4 Beispiel § 2 Abs. 5</vt:lpstr>
      <vt:lpstr>export</vt:lpstr>
      <vt:lpstr>'2.4 Beispiel § 2 Abs. 5'!Druckbereich</vt:lpstr>
      <vt:lpstr>'2.1 KorrBetr Okt-Dez 2022'!Print_Area</vt:lpstr>
      <vt:lpstr>'2.2 ErstgsBetr Jan-Dez 2023'!Print_Area</vt:lpstr>
      <vt:lpstr>'2.3 Übersicht Nachweise'!Print_Area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Neubert, Olaf</dc:creator>
  <cp:lastModifiedBy>Gazda, Thomas</cp:lastModifiedBy>
  <cp:lastPrinted>2023-03-15T12:39:25Z</cp:lastPrinted>
  <dcterms:created xsi:type="dcterms:W3CDTF">2022-08-25T09:15:22Z</dcterms:created>
  <dcterms:modified xsi:type="dcterms:W3CDTF">2023-03-30T07:39:01Z</dcterms:modified>
</cp:coreProperties>
</file>